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uccsoffice365.sharepoint.com/sites/grants/Shared Documents/Summer Salary/Summer Salary Tool/"/>
    </mc:Choice>
  </mc:AlternateContent>
  <xr:revisionPtr revIDLastSave="87" documentId="8_{4F7E3C72-C28A-45E0-AF5A-AE8AF336E0E5}" xr6:coauthVersionLast="47" xr6:coauthVersionMax="47" xr10:uidLastSave="{E495241A-63EF-459A-98E2-804FAFBCEC35}"/>
  <workbookProtection workbookAlgorithmName="SHA-512" workbookHashValue="v13Jdt1R3AcsUUcBCtcMlnGleipGEXwhmW+pfztMkpaNGXGTZfXIuEpNt0qKucfTxf/xBY/jtLkHKJO+DK8n1Q==" workbookSaltValue="3URBWGFJkFIOyTAF8A68HQ==" workbookSpinCount="100000" lockStructure="1"/>
  <bookViews>
    <workbookView xWindow="-120" yWindow="-120" windowWidth="29040" windowHeight="15840" xr2:uid="{C0410921-AE01-474D-B812-C52222FA2906}"/>
  </bookViews>
  <sheets>
    <sheet name="Instructions" sheetId="11" r:id="rId1"/>
    <sheet name="Summer Calc - Time" sheetId="7" r:id="rId2"/>
    <sheet name="Summer Calc - Amount" sheetId="8" r:id="rId3"/>
    <sheet name="Summer Calc - Effort %" sheetId="10" r:id="rId4"/>
    <sheet name="Source" sheetId="2" state="hidden" r:id="rId5"/>
  </sheets>
  <definedNames>
    <definedName name="Contracts">Source!$A$3:$A$4</definedName>
    <definedName name="FundingType">Source!$A$7:$A$13</definedName>
    <definedName name="Months">Source!$A$23:$A$27</definedName>
    <definedName name="_xlnm.Print_Area" localSheetId="0">Instructions!$B$2:$F$112</definedName>
    <definedName name="_xlnm.Print_Area" localSheetId="2">'Summer Calc - Amount'!$AL$80:$AR$97,'Summer Calc - Amount'!$B$3:$G$49,'Summer Calc - Amount'!$T$52:$Z$76</definedName>
    <definedName name="_xlnm.Print_Area" localSheetId="3">'Summer Calc - Effort %'!$AL$80:$AR$97,'Summer Calc - Effort %'!$B$3:$G$49,'Summer Calc - Effort %'!$T$52:$Z$76</definedName>
    <definedName name="_xlnm.Print_Area" localSheetId="1">'Summer Calc - Time'!$AL$80:$AR$97,'Summer Calc - Time'!$B$3:$G$49,'Summer Calc - Time'!$T$52:$Z$76</definedName>
    <definedName name="YesNo">Source!$A$18:$A$19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0" l="1" a="1"/>
  <c r="D28" i="10" s="1"/>
  <c r="D11" i="7"/>
  <c r="AP91" i="10" l="1"/>
  <c r="AL91" i="10"/>
  <c r="AP90" i="10"/>
  <c r="AL90" i="10"/>
  <c r="AP89" i="10"/>
  <c r="AL89" i="10"/>
  <c r="AP88" i="10"/>
  <c r="AL88" i="10"/>
  <c r="AL82" i="10"/>
  <c r="Y65" i="10"/>
  <c r="Z65" i="10" s="1"/>
  <c r="X65" i="10"/>
  <c r="W65" i="10"/>
  <c r="Y64" i="10"/>
  <c r="Z64" i="10" s="1"/>
  <c r="X64" i="10"/>
  <c r="W64" i="10"/>
  <c r="Y63" i="10"/>
  <c r="Z63" i="10" s="1"/>
  <c r="X63" i="10"/>
  <c r="W63" i="10"/>
  <c r="Y62" i="10"/>
  <c r="Z62" i="10" s="1"/>
  <c r="X62" i="10"/>
  <c r="W62" i="10"/>
  <c r="Y61" i="10"/>
  <c r="Z61" i="10" s="1"/>
  <c r="X61" i="10"/>
  <c r="W61" i="10"/>
  <c r="Y60" i="10"/>
  <c r="Z60" i="10" s="1"/>
  <c r="X60" i="10"/>
  <c r="W60" i="10"/>
  <c r="AI59" i="10"/>
  <c r="AC59" i="10" s="1"/>
  <c r="V70" i="10" s="1"/>
  <c r="AI58" i="10"/>
  <c r="AC58" i="10" s="1"/>
  <c r="AH58" i="10" s="1"/>
  <c r="AI57" i="10"/>
  <c r="AC57" i="10" s="1"/>
  <c r="AI56" i="10"/>
  <c r="AC56" i="10" s="1"/>
  <c r="Z52" i="10"/>
  <c r="V52" i="10"/>
  <c r="D14" i="10" a="1"/>
  <c r="D14" i="10" s="1"/>
  <c r="D29" i="10" s="1" a="1"/>
  <c r="D29" i="10" s="1"/>
  <c r="D11" i="10"/>
  <c r="AH56" i="10" l="1"/>
  <c r="V69" i="10"/>
  <c r="AH59" i="10"/>
  <c r="D30" i="10" a="1"/>
  <c r="D30" i="10" s="1"/>
  <c r="D15" i="10"/>
  <c r="D31" i="10" a="1"/>
  <c r="D31" i="10" s="1"/>
  <c r="AH57" i="10"/>
  <c r="AG57" i="10"/>
  <c r="AF57" i="10"/>
  <c r="T57" i="10"/>
  <c r="T56" i="10"/>
  <c r="AF56" i="10"/>
  <c r="T58" i="10"/>
  <c r="AF58" i="10"/>
  <c r="AG56" i="10"/>
  <c r="AG58" i="10"/>
  <c r="T59" i="10"/>
  <c r="AG59" i="10"/>
  <c r="AP91" i="8"/>
  <c r="AL91" i="8"/>
  <c r="AP90" i="8"/>
  <c r="AL90" i="8"/>
  <c r="AP89" i="8"/>
  <c r="AL89" i="8"/>
  <c r="AP88" i="8"/>
  <c r="AL88" i="8"/>
  <c r="AL82" i="8"/>
  <c r="Y65" i="8"/>
  <c r="Z65" i="8" s="1"/>
  <c r="X65" i="8"/>
  <c r="W65" i="8"/>
  <c r="Y64" i="8"/>
  <c r="Z64" i="8" s="1"/>
  <c r="X64" i="8"/>
  <c r="W64" i="8"/>
  <c r="Y63" i="8"/>
  <c r="Z63" i="8" s="1"/>
  <c r="X63" i="8"/>
  <c r="W63" i="8"/>
  <c r="Y62" i="8"/>
  <c r="Z62" i="8" s="1"/>
  <c r="X62" i="8"/>
  <c r="W62" i="8"/>
  <c r="Y61" i="8"/>
  <c r="Z61" i="8" s="1"/>
  <c r="X61" i="8"/>
  <c r="W61" i="8"/>
  <c r="Y60" i="8"/>
  <c r="Z60" i="8" s="1"/>
  <c r="X60" i="8"/>
  <c r="W60" i="8"/>
  <c r="AI59" i="8"/>
  <c r="AC59" i="8" s="1"/>
  <c r="V70" i="8" s="1"/>
  <c r="AI58" i="8"/>
  <c r="AC58" i="8" s="1"/>
  <c r="AI57" i="8"/>
  <c r="AC57" i="8" s="1"/>
  <c r="AI56" i="8"/>
  <c r="AC56" i="8" s="1"/>
  <c r="V69" i="8" s="1"/>
  <c r="Z52" i="8"/>
  <c r="V52" i="8"/>
  <c r="D14" i="8" a="1"/>
  <c r="D14" i="8" s="1"/>
  <c r="D29" i="8" s="1" a="1"/>
  <c r="D29" i="8" s="1"/>
  <c r="D11" i="8"/>
  <c r="AL82" i="7"/>
  <c r="AP91" i="7"/>
  <c r="AP90" i="7"/>
  <c r="AP89" i="7"/>
  <c r="AP88" i="7"/>
  <c r="AL91" i="7"/>
  <c r="AL90" i="7"/>
  <c r="AL89" i="7"/>
  <c r="AL88" i="7"/>
  <c r="AI56" i="7"/>
  <c r="AC56" i="7" s="1"/>
  <c r="V69" i="7" s="1"/>
  <c r="AI59" i="7"/>
  <c r="AC59" i="7" s="1"/>
  <c r="V70" i="7" s="1"/>
  <c r="AI58" i="7"/>
  <c r="AC58" i="7" s="1"/>
  <c r="T58" i="7" s="1"/>
  <c r="AI57" i="7"/>
  <c r="AC57" i="7" s="1"/>
  <c r="T57" i="7" s="1"/>
  <c r="Z52" i="7"/>
  <c r="V52" i="7"/>
  <c r="Y65" i="7"/>
  <c r="Z65" i="7" s="1"/>
  <c r="X65" i="7"/>
  <c r="W65" i="7"/>
  <c r="Y64" i="7"/>
  <c r="Z64" i="7" s="1"/>
  <c r="X64" i="7"/>
  <c r="W64" i="7"/>
  <c r="Y63" i="7"/>
  <c r="Z63" i="7" s="1"/>
  <c r="X63" i="7"/>
  <c r="W63" i="7"/>
  <c r="Y62" i="7"/>
  <c r="Z62" i="7" s="1"/>
  <c r="X62" i="7"/>
  <c r="W62" i="7"/>
  <c r="Y61" i="7"/>
  <c r="Z61" i="7" s="1"/>
  <c r="X61" i="7"/>
  <c r="W61" i="7"/>
  <c r="Y60" i="7"/>
  <c r="Z60" i="7" s="1"/>
  <c r="X60" i="7"/>
  <c r="W60" i="7"/>
  <c r="T59" i="7" l="1"/>
  <c r="T56" i="7"/>
  <c r="V56" i="10"/>
  <c r="V59" i="10"/>
  <c r="V58" i="10"/>
  <c r="V57" i="10"/>
  <c r="D40" i="10"/>
  <c r="D16" i="10"/>
  <c r="D21" i="10" s="1" a="1"/>
  <c r="D21" i="10" s="1"/>
  <c r="D47" i="10" s="1"/>
  <c r="E47" i="10" s="1"/>
  <c r="AG57" i="8"/>
  <c r="AH57" i="8"/>
  <c r="AH59" i="8"/>
  <c r="AG59" i="8"/>
  <c r="T59" i="8"/>
  <c r="D31" i="8" a="1"/>
  <c r="D31" i="8" s="1"/>
  <c r="D30" i="8" a="1"/>
  <c r="D30" i="8" s="1"/>
  <c r="D15" i="8"/>
  <c r="D28" i="8" a="1"/>
  <c r="D28" i="8" s="1"/>
  <c r="AH56" i="8"/>
  <c r="AG56" i="8"/>
  <c r="AF56" i="8"/>
  <c r="T56" i="8"/>
  <c r="AH58" i="8"/>
  <c r="AG58" i="8"/>
  <c r="AF58" i="8"/>
  <c r="T58" i="8"/>
  <c r="T57" i="8"/>
  <c r="AF57" i="8"/>
  <c r="AF58" i="7"/>
  <c r="AF57" i="7"/>
  <c r="AF56" i="7"/>
  <c r="AH56" i="7"/>
  <c r="AH57" i="7"/>
  <c r="AH58" i="7"/>
  <c r="AH59" i="7"/>
  <c r="AG59" i="7"/>
  <c r="AG58" i="7"/>
  <c r="AG57" i="7"/>
  <c r="AG56" i="7"/>
  <c r="E28" i="10" l="1"/>
  <c r="D20" i="10" a="1"/>
  <c r="D20" i="10" s="1"/>
  <c r="AN89" i="10" s="1"/>
  <c r="C21" i="10"/>
  <c r="U58" i="10" s="1"/>
  <c r="W58" i="10" s="1"/>
  <c r="AN90" i="10"/>
  <c r="D22" i="10"/>
  <c r="D19" i="10"/>
  <c r="AQ89" i="10"/>
  <c r="AQ91" i="10"/>
  <c r="E36" i="10"/>
  <c r="E35" i="10"/>
  <c r="E34" i="10"/>
  <c r="E33" i="10"/>
  <c r="E29" i="10"/>
  <c r="E32" i="10"/>
  <c r="E39" i="10"/>
  <c r="E38" i="10"/>
  <c r="E37" i="10"/>
  <c r="E30" i="10"/>
  <c r="E31" i="10"/>
  <c r="AQ90" i="10"/>
  <c r="E40" i="10"/>
  <c r="C22" i="8"/>
  <c r="E22" i="8" s="1"/>
  <c r="AQ91" i="8" s="1"/>
  <c r="C21" i="8"/>
  <c r="E21" i="8" s="1"/>
  <c r="AQ90" i="8" s="1"/>
  <c r="C20" i="8"/>
  <c r="E20" i="8" s="1"/>
  <c r="AQ89" i="8" s="1"/>
  <c r="C19" i="8"/>
  <c r="E19" i="8" s="1"/>
  <c r="V59" i="8"/>
  <c r="V57" i="8"/>
  <c r="V56" i="8"/>
  <c r="V58" i="8"/>
  <c r="D16" i="8"/>
  <c r="E30" i="8" s="1"/>
  <c r="D40" i="8"/>
  <c r="V58" i="7"/>
  <c r="U58" i="7" s="1"/>
  <c r="V56" i="7"/>
  <c r="U56" i="7" s="1"/>
  <c r="V57" i="7"/>
  <c r="U57" i="7" s="1"/>
  <c r="V59" i="7"/>
  <c r="U59" i="7" s="1"/>
  <c r="D46" i="10" l="1"/>
  <c r="E46" i="10" s="1"/>
  <c r="C20" i="10"/>
  <c r="U57" i="10" s="1"/>
  <c r="W57" i="10" s="1"/>
  <c r="AR89" i="10" s="1"/>
  <c r="E40" i="8"/>
  <c r="U56" i="8"/>
  <c r="W56" i="8" s="1"/>
  <c r="C19" i="10"/>
  <c r="U56" i="10" s="1"/>
  <c r="W56" i="10" s="1"/>
  <c r="D23" i="10"/>
  <c r="V68" i="10" s="1"/>
  <c r="Y56" i="10" s="1"/>
  <c r="AN88" i="10"/>
  <c r="D45" i="10"/>
  <c r="AN91" i="10"/>
  <c r="C22" i="10"/>
  <c r="U59" i="10" s="1"/>
  <c r="W59" i="10" s="1"/>
  <c r="D48" i="10"/>
  <c r="E48" i="10" s="1"/>
  <c r="E23" i="10"/>
  <c r="AQ88" i="10"/>
  <c r="AR90" i="10"/>
  <c r="U58" i="8"/>
  <c r="W58" i="8" s="1"/>
  <c r="AR90" i="8" s="1"/>
  <c r="U59" i="8"/>
  <c r="W59" i="8" s="1"/>
  <c r="AR91" i="8" s="1"/>
  <c r="U57" i="8"/>
  <c r="W57" i="8" s="1"/>
  <c r="AR89" i="8" s="1"/>
  <c r="E23" i="8"/>
  <c r="AQ88" i="8"/>
  <c r="AN91" i="8"/>
  <c r="D48" i="8"/>
  <c r="E48" i="8" s="1"/>
  <c r="AN89" i="8"/>
  <c r="D46" i="8"/>
  <c r="E46" i="8" s="1"/>
  <c r="E37" i="8"/>
  <c r="E36" i="8"/>
  <c r="E32" i="8"/>
  <c r="E35" i="8"/>
  <c r="E34" i="8"/>
  <c r="E33" i="8"/>
  <c r="E29" i="8"/>
  <c r="E39" i="8"/>
  <c r="E38" i="8"/>
  <c r="AN90" i="8"/>
  <c r="D47" i="8"/>
  <c r="E47" i="8" s="1"/>
  <c r="E28" i="8"/>
  <c r="D45" i="8"/>
  <c r="D23" i="8"/>
  <c r="V68" i="8" s="1"/>
  <c r="Y56" i="8" s="1"/>
  <c r="AN88" i="8"/>
  <c r="E31" i="8"/>
  <c r="W58" i="7"/>
  <c r="AR90" i="7" s="1"/>
  <c r="W57" i="7"/>
  <c r="AR89" i="7" s="1"/>
  <c r="W59" i="7"/>
  <c r="AR91" i="7" s="1"/>
  <c r="W56" i="7"/>
  <c r="X57" i="10" l="1"/>
  <c r="AR88" i="10"/>
  <c r="AR88" i="8"/>
  <c r="AR88" i="7"/>
  <c r="X59" i="10"/>
  <c r="AR91" i="10"/>
  <c r="X58" i="10"/>
  <c r="X56" i="10"/>
  <c r="D44" i="10"/>
  <c r="E44" i="10" s="1"/>
  <c r="E45" i="10"/>
  <c r="X58" i="8"/>
  <c r="X59" i="8"/>
  <c r="X56" i="8"/>
  <c r="Z56" i="8" s="1"/>
  <c r="X57" i="8"/>
  <c r="E45" i="8"/>
  <c r="D44" i="8"/>
  <c r="E44" i="8" s="1"/>
  <c r="X56" i="7"/>
  <c r="X58" i="7"/>
  <c r="X59" i="7"/>
  <c r="X57" i="7"/>
  <c r="E19" i="7"/>
  <c r="AQ88" i="7" s="1"/>
  <c r="E20" i="7"/>
  <c r="AQ89" i="7" s="1"/>
  <c r="E21" i="7"/>
  <c r="AQ90" i="7" s="1"/>
  <c r="E22" i="7"/>
  <c r="AQ91" i="7" s="1"/>
  <c r="D14" i="7" a="1"/>
  <c r="D14" i="7" s="1"/>
  <c r="D29" i="7" s="1" a="1"/>
  <c r="D29" i="7" s="1"/>
  <c r="Z56" i="10" l="1"/>
  <c r="Y57" i="10" s="1"/>
  <c r="Z57" i="10" s="1"/>
  <c r="Y57" i="8"/>
  <c r="Z57" i="8" s="1"/>
  <c r="E23" i="7"/>
  <c r="D15" i="7"/>
  <c r="D22" i="7" s="1"/>
  <c r="AN91" i="7" s="1"/>
  <c r="D31" i="7" a="1"/>
  <c r="D31" i="7" s="1"/>
  <c r="D30" i="7" a="1"/>
  <c r="D30" i="7" s="1"/>
  <c r="D28" i="7" a="1"/>
  <c r="D28" i="7" s="1"/>
  <c r="Y58" i="10" l="1"/>
  <c r="Y58" i="8"/>
  <c r="Z58" i="8" s="1"/>
  <c r="D21" i="7"/>
  <c r="D19" i="7"/>
  <c r="AN88" i="7" s="1"/>
  <c r="D20" i="7"/>
  <c r="AN89" i="7" s="1"/>
  <c r="D16" i="7"/>
  <c r="D40" i="7"/>
  <c r="D48" i="7"/>
  <c r="Z58" i="10" l="1"/>
  <c r="Y59" i="10" s="1"/>
  <c r="Z59" i="10" s="1"/>
  <c r="E48" i="7"/>
  <c r="Y59" i="8"/>
  <c r="Z59" i="8" s="1"/>
  <c r="D47" i="7"/>
  <c r="E47" i="7" s="1"/>
  <c r="AN90" i="7"/>
  <c r="E39" i="7"/>
  <c r="E31" i="7"/>
  <c r="E38" i="7"/>
  <c r="E37" i="7"/>
  <c r="E36" i="7"/>
  <c r="E28" i="7"/>
  <c r="E35" i="7"/>
  <c r="E40" i="7"/>
  <c r="E34" i="7"/>
  <c r="E33" i="7"/>
  <c r="E32" i="7"/>
  <c r="E30" i="7"/>
  <c r="E29" i="7"/>
  <c r="D45" i="7"/>
  <c r="E45" i="7" s="1"/>
  <c r="D23" i="7"/>
  <c r="V68" i="7" s="1"/>
  <c r="Y56" i="7" s="1"/>
  <c r="Z56" i="7" s="1"/>
  <c r="D46" i="7"/>
  <c r="E46" i="7" s="1"/>
  <c r="Z67" i="10" l="1"/>
  <c r="Z67" i="8"/>
  <c r="D44" i="7"/>
  <c r="E44" i="7" s="1"/>
  <c r="Y57" i="7" l="1"/>
  <c r="Z57" i="7" s="1"/>
  <c r="Y58" i="7" l="1"/>
  <c r="Z58" i="7" s="1"/>
  <c r="Y59" i="7" l="1"/>
  <c r="Z59" i="7" l="1"/>
  <c r="Z6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Lori Krug</author>
  </authors>
  <commentList>
    <comment ref="V68" authorId="0" shapeId="0" xr:uid="{CC82C66A-1D0C-4471-9519-11D3BAE03F08}">
      <text>
        <r>
          <rPr>
            <b/>
            <sz val="8"/>
            <color indexed="81"/>
            <rFont val="Tahoma"/>
            <family val="2"/>
          </rPr>
          <t>Insert Data Here:</t>
        </r>
        <r>
          <rPr>
            <sz val="8"/>
            <color indexed="81"/>
            <rFont val="Tahoma"/>
            <family val="2"/>
          </rPr>
          <t xml:space="preserve">
Contract amount, start and end dates.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Lori Krug</author>
  </authors>
  <commentList>
    <comment ref="V68" authorId="0" shapeId="0" xr:uid="{DB584410-3712-4CFF-A614-E422254C6B1A}">
      <text>
        <r>
          <rPr>
            <b/>
            <sz val="8"/>
            <color indexed="81"/>
            <rFont val="Tahoma"/>
            <family val="2"/>
          </rPr>
          <t>Insert Data Here:</t>
        </r>
        <r>
          <rPr>
            <sz val="8"/>
            <color indexed="81"/>
            <rFont val="Tahoma"/>
            <family val="2"/>
          </rPr>
          <t xml:space="preserve">
Contract amount, start and end dates.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Lori Krug</author>
  </authors>
  <commentList>
    <comment ref="V68" authorId="0" shapeId="0" xr:uid="{FB7DE5DE-379B-4C02-AADA-DE838F5C44BC}">
      <text>
        <r>
          <rPr>
            <b/>
            <sz val="8"/>
            <color indexed="81"/>
            <rFont val="Tahoma"/>
            <family val="2"/>
          </rPr>
          <t>Insert Data Here:</t>
        </r>
        <r>
          <rPr>
            <sz val="8"/>
            <color indexed="81"/>
            <rFont val="Tahoma"/>
            <family val="2"/>
          </rPr>
          <t xml:space="preserve">
Contract amount, start and end dates.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<sst xmlns="http://schemas.openxmlformats.org/spreadsheetml/2006/main" count="435" uniqueCount="178">
  <si>
    <t>Instructions</t>
  </si>
  <si>
    <t xml:space="preserve">Please use this tool when preparing Additional Pay Requests for Summer Sponsored Research </t>
  </si>
  <si>
    <t>This tool will supply all the values needed in order to auto-complete the HR form required for Additional Pay for Summer Sponsored Research</t>
  </si>
  <si>
    <t>All completed Additional Pay for Summer Sponsored Research forms should be routed through Melinda Hamilton for approval</t>
  </si>
  <si>
    <t xml:space="preserve">Note for all three methods: 3 pages will print to PDF (1. Additional Pay form, 2. Summer Sal Tool, 3. internal HR form). </t>
  </si>
  <si>
    <t>Print all pages to PDF, do not modify pages 1 or 3.</t>
  </si>
  <si>
    <t>*Note all forms will be included in the routing.</t>
  </si>
  <si>
    <t xml:space="preserve">*Fields should auto-generate upon use of "Prepare form" and no additional fields should need to be manually added. Please reach out to SPA if any preparation errors arise. </t>
  </si>
  <si>
    <t>Please include all attachments in HCM when entering summer salary.</t>
  </si>
  <si>
    <t xml:space="preserve">Firstly, please note that Additional Pay for Summer Sponsored Research received must match the payee's Actual Effort committed to their Summer Sponsored Research </t>
  </si>
  <si>
    <r>
      <rPr>
        <b/>
        <sz val="11"/>
        <color theme="1"/>
        <rFont val="Times New Roman"/>
        <family val="1"/>
      </rPr>
      <t>Effort</t>
    </r>
    <r>
      <rPr>
        <sz val="11"/>
        <color theme="1"/>
        <rFont val="Times New Roman"/>
        <family val="1"/>
      </rPr>
      <t xml:space="preserve"> is the portion of time that the payee works on activities directly furthering the objectives of their Sponsored Research as a percentage of their total activities performed during the Summer </t>
    </r>
  </si>
  <si>
    <t>Effort cannot be carried forward (from work/activities performed during the AY). Summer Effort is only tied to work/activities performed during the relevant Summer</t>
  </si>
  <si>
    <t>If the payee is receiving Additional Pay from more than one Sponsored Project, then their effort percentage needs to reflect the same split as the funding</t>
  </si>
  <si>
    <t>Calculations can be performed using any of the three available methods on each of the following tabs:</t>
  </si>
  <si>
    <r>
      <t xml:space="preserve">If you know the </t>
    </r>
    <r>
      <rPr>
        <b/>
        <sz val="11"/>
        <color theme="1"/>
        <rFont val="Times New Roman"/>
        <family val="1"/>
      </rPr>
      <t>length of time</t>
    </r>
    <r>
      <rPr>
        <sz val="11"/>
        <color theme="1"/>
        <rFont val="Times New Roman"/>
        <family val="1"/>
      </rPr>
      <t xml:space="preserve"> that the payee will work each month on their Sponsored Research use:</t>
    </r>
  </si>
  <si>
    <t>Summer Calc - Time</t>
  </si>
  <si>
    <r>
      <t>If you know the</t>
    </r>
    <r>
      <rPr>
        <b/>
        <sz val="11"/>
        <color theme="1"/>
        <rFont val="Times New Roman"/>
        <family val="1"/>
      </rPr>
      <t xml:space="preserve"> dollar amount</t>
    </r>
    <r>
      <rPr>
        <sz val="11"/>
        <color theme="1"/>
        <rFont val="Times New Roman"/>
        <family val="1"/>
      </rPr>
      <t xml:space="preserve"> budgeted for each month that the payee will work on their Sponsored Research use:</t>
    </r>
  </si>
  <si>
    <t>Summer Calc - Amount</t>
  </si>
  <si>
    <r>
      <t>If you know the</t>
    </r>
    <r>
      <rPr>
        <b/>
        <sz val="11"/>
        <color theme="1"/>
        <rFont val="Times New Roman"/>
        <family val="1"/>
      </rPr>
      <t xml:space="preserve"> percentage of effort </t>
    </r>
    <r>
      <rPr>
        <sz val="11"/>
        <color theme="1"/>
        <rFont val="Times New Roman"/>
        <family val="1"/>
      </rPr>
      <t>that will be worked each month by the payee on their Sponsored Research use:</t>
    </r>
  </si>
  <si>
    <t>Summer Calc - Effort %</t>
  </si>
  <si>
    <t xml:space="preserve">Summer Sponsored Research Pay </t>
  </si>
  <si>
    <t>For all calculation methods:</t>
  </si>
  <si>
    <t>Rows 5 through 16 - Provide the payee's information in these rows (name, emp ID,  department/college, and salary amounts)</t>
  </si>
  <si>
    <t>Rows 19 through 22 - Use these rows to specify payment amounts, by month, that the payee will earn from their sponsored project</t>
  </si>
  <si>
    <t>The information in rows 19 through 22 should be used to complete the table on the Additional Pay for Summer Sponsored Research form</t>
  </si>
  <si>
    <r>
      <t xml:space="preserve">Each calculation method follows the same basic structure and only </t>
    </r>
    <r>
      <rPr>
        <b/>
        <sz val="11"/>
        <color theme="4"/>
        <rFont val="Times New Roman"/>
        <family val="1"/>
      </rPr>
      <t>BLUE</t>
    </r>
    <r>
      <rPr>
        <b/>
        <sz val="11"/>
        <color theme="1"/>
        <rFont val="Times New Roman"/>
        <family val="1"/>
      </rPr>
      <t xml:space="preserve"> cells can be modified:</t>
    </r>
  </si>
  <si>
    <r>
      <rPr>
        <sz val="11"/>
        <color theme="4"/>
        <rFont val="Times New Roman"/>
        <family val="1"/>
      </rPr>
      <t>Cell D5</t>
    </r>
    <r>
      <rPr>
        <sz val="11"/>
        <color theme="1"/>
        <rFont val="Times New Roman"/>
        <family val="1"/>
      </rPr>
      <t xml:space="preserve"> - Enter the payee's name</t>
    </r>
    <r>
      <rPr>
        <sz val="11"/>
        <rFont val="Times New Roman"/>
        <family val="1"/>
      </rPr>
      <t xml:space="preserve"> in Cell D5</t>
    </r>
  </si>
  <si>
    <r>
      <rPr>
        <sz val="11"/>
        <color theme="4"/>
        <rFont val="Times New Roman"/>
        <family val="1"/>
      </rPr>
      <t>Cell D6</t>
    </r>
    <r>
      <rPr>
        <sz val="11"/>
        <color theme="1"/>
        <rFont val="Times New Roman"/>
        <family val="1"/>
      </rPr>
      <t xml:space="preserve"> - Enter the payee's Employee ID</t>
    </r>
    <r>
      <rPr>
        <sz val="11"/>
        <rFont val="Times New Roman"/>
        <family val="1"/>
      </rPr>
      <t xml:space="preserve"> in Cell D6</t>
    </r>
  </si>
  <si>
    <r>
      <rPr>
        <sz val="11"/>
        <color theme="4"/>
        <rFont val="Times New Roman"/>
        <family val="1"/>
      </rPr>
      <t>Cell D7</t>
    </r>
    <r>
      <rPr>
        <sz val="11"/>
        <color theme="1"/>
        <rFont val="Times New Roman"/>
        <family val="1"/>
      </rPr>
      <t xml:space="preserve"> - Enter the payee's position number </t>
    </r>
    <r>
      <rPr>
        <sz val="11"/>
        <rFont val="Times New Roman"/>
        <family val="1"/>
      </rPr>
      <t>in Cell D7</t>
    </r>
  </si>
  <si>
    <r>
      <rPr>
        <sz val="11"/>
        <color theme="4"/>
        <rFont val="Times New Roman"/>
        <family val="1"/>
      </rPr>
      <t>Cell D8</t>
    </r>
    <r>
      <rPr>
        <sz val="11"/>
        <color theme="1"/>
        <rFont val="Times New Roman"/>
        <family val="1"/>
      </rPr>
      <t>- Enter the payee's department/college/unit name</t>
    </r>
    <r>
      <rPr>
        <sz val="11"/>
        <rFont val="Times New Roman"/>
        <family val="1"/>
      </rPr>
      <t xml:space="preserve"> in Cell D8</t>
    </r>
  </si>
  <si>
    <r>
      <rPr>
        <sz val="11"/>
        <color theme="4"/>
        <rFont val="Times New Roman"/>
        <family val="1"/>
      </rPr>
      <t>Cell D10</t>
    </r>
    <r>
      <rPr>
        <sz val="11"/>
        <color theme="1"/>
        <rFont val="Times New Roman"/>
        <family val="1"/>
      </rPr>
      <t xml:space="preserve"> - Enter the payee's Contract Sala</t>
    </r>
    <r>
      <rPr>
        <sz val="11"/>
        <rFont val="Times New Roman"/>
        <family val="1"/>
      </rPr>
      <t>ry amount in Cell D10</t>
    </r>
  </si>
  <si>
    <t xml:space="preserve">This information can be pulled from HCM (e.g., using "Job Data" or even a "Personnel Roster"). </t>
  </si>
  <si>
    <t xml:space="preserve">Salary amounts do not need to be prorated if the payee had a salary/merit increase or change in position in the preceding AY. Only current values should be used. </t>
  </si>
  <si>
    <t>Cell D11 shows one month's portion of the contract salary amount (1/9th)</t>
  </si>
  <si>
    <r>
      <rPr>
        <sz val="11"/>
        <color theme="4"/>
        <rFont val="Times New Roman"/>
        <family val="1"/>
      </rPr>
      <t>Cell D12</t>
    </r>
    <r>
      <rPr>
        <sz val="11"/>
        <color theme="1"/>
        <rFont val="Times New Roman"/>
        <family val="1"/>
      </rPr>
      <t xml:space="preserve"> - Enter the payee's Admin Appointment Sala</t>
    </r>
    <r>
      <rPr>
        <sz val="11"/>
        <rFont val="Times New Roman"/>
        <family val="1"/>
      </rPr>
      <t>ry amount in Cell D12</t>
    </r>
  </si>
  <si>
    <t>This includes administrative appointments (e.g., department chairs) BUT excludes compensation received for course offloads, summer teaching, or summer research</t>
  </si>
  <si>
    <r>
      <rPr>
        <sz val="11"/>
        <color theme="4"/>
        <rFont val="Times New Roman"/>
        <family val="1"/>
      </rPr>
      <t>Cell D13</t>
    </r>
    <r>
      <rPr>
        <sz val="11"/>
        <color theme="1"/>
        <rFont val="Times New Roman"/>
        <family val="1"/>
      </rPr>
      <t xml:space="preserve"> - Select the payout schedule/type (9 months or 12 months) of the payee's Admin Appointment Sala</t>
    </r>
    <r>
      <rPr>
        <sz val="11"/>
        <rFont val="Times New Roman"/>
        <family val="1"/>
      </rPr>
      <t>ry amount in Cell D13</t>
    </r>
  </si>
  <si>
    <t>Cell D14 shows one summer month's portion of the payee's administrative appointment (automatically adjusted based on the appointment type)</t>
  </si>
  <si>
    <r>
      <t xml:space="preserve">Summer pay for administrative appointments entered in </t>
    </r>
    <r>
      <rPr>
        <sz val="11"/>
        <color rgb="FF0070C0"/>
        <rFont val="Times New Roman"/>
        <family val="1"/>
      </rPr>
      <t xml:space="preserve">D12 </t>
    </r>
    <r>
      <rPr>
        <sz val="11"/>
        <color theme="1"/>
        <rFont val="Times New Roman"/>
        <family val="1"/>
      </rPr>
      <t>will be automatically included in Other Summer Pay (Rows 28-31 for all calculation methods)</t>
    </r>
  </si>
  <si>
    <t xml:space="preserve">Cell D15 shows the maximum amount of pay for each full summer month the payee can earn from all sources (e.g., sponsored research, internal grants, teaching, administrative appts, etc.) </t>
  </si>
  <si>
    <t xml:space="preserve">Cell D16 shows the maximum amount of pay for the summer the payee can earn from all sources (e.g., sponsored research, internal grants, teaching, administrative appointments, etc.) </t>
  </si>
  <si>
    <r>
      <rPr>
        <sz val="11"/>
        <color theme="4"/>
        <rFont val="Times New Roman"/>
        <family val="1"/>
      </rPr>
      <t xml:space="preserve">Cells F19-F22 </t>
    </r>
    <r>
      <rPr>
        <sz val="11"/>
        <color theme="1"/>
        <rFont val="Times New Roman"/>
        <family val="1"/>
      </rPr>
      <t xml:space="preserve">- Enter the project's SpeedType where the Additional Pay will be expensed each month </t>
    </r>
    <r>
      <rPr>
        <sz val="11"/>
        <rFont val="Times New Roman"/>
        <family val="1"/>
      </rPr>
      <t>in Cells F19-F22</t>
    </r>
  </si>
  <si>
    <t xml:space="preserve">Note: do not list multiple STs within a single cell between F19-F22. Each month's cell can only support one ST. </t>
  </si>
  <si>
    <r>
      <rPr>
        <sz val="11"/>
        <color theme="4"/>
        <rFont val="Times New Roman"/>
        <family val="1"/>
      </rPr>
      <t xml:space="preserve">Cells G19-G22 </t>
    </r>
    <r>
      <rPr>
        <sz val="11"/>
        <color theme="1"/>
        <rFont val="Times New Roman"/>
        <family val="1"/>
      </rPr>
      <t xml:space="preserve">- Enter the project's title/name where the Additional Pay will be expensed each month </t>
    </r>
    <r>
      <rPr>
        <sz val="11"/>
        <rFont val="Times New Roman"/>
        <family val="1"/>
      </rPr>
      <t>in Cells G19-G22</t>
    </r>
  </si>
  <si>
    <t>Note: do not list multiple project names/titles within a single cell between G19-G22. Each month's cell can only support one project.</t>
  </si>
  <si>
    <t>For calculations by length of time:</t>
  </si>
  <si>
    <r>
      <rPr>
        <sz val="11"/>
        <color theme="4"/>
        <rFont val="Times New Roman"/>
        <family val="1"/>
      </rPr>
      <t xml:space="preserve">Cells C19 through C22 </t>
    </r>
    <r>
      <rPr>
        <sz val="11"/>
        <color theme="1"/>
        <rFont val="Times New Roman"/>
        <family val="1"/>
      </rPr>
      <t>- For each month, enter the corresponding length of time that the payee will work on their Sponsored Research (as either a decimal or a fraction)</t>
    </r>
  </si>
  <si>
    <r>
      <t>June (</t>
    </r>
    <r>
      <rPr>
        <sz val="11"/>
        <color theme="4"/>
        <rFont val="Times New Roman"/>
        <family val="1"/>
      </rPr>
      <t>C20</t>
    </r>
    <r>
      <rPr>
        <sz val="11"/>
        <color theme="1"/>
        <rFont val="Times New Roman"/>
        <family val="1"/>
      </rPr>
      <t>) and July (</t>
    </r>
    <r>
      <rPr>
        <sz val="11"/>
        <color theme="4"/>
        <rFont val="Times New Roman"/>
        <family val="1"/>
      </rPr>
      <t>C21</t>
    </r>
    <r>
      <rPr>
        <sz val="11"/>
        <color theme="1"/>
        <rFont val="Times New Roman"/>
        <family val="1"/>
      </rPr>
      <t>): payees can work up to one full month (i.e., 1.0 month) and can receive up to 1/9th of their Base Salary in each month</t>
    </r>
  </si>
  <si>
    <r>
      <t>May (</t>
    </r>
    <r>
      <rPr>
        <sz val="11"/>
        <color theme="4"/>
        <rFont val="Times New Roman"/>
        <family val="1"/>
      </rPr>
      <t>C19</t>
    </r>
    <r>
      <rPr>
        <sz val="11"/>
        <color theme="1"/>
        <rFont val="Times New Roman"/>
        <family val="1"/>
      </rPr>
      <t>) and August (</t>
    </r>
    <r>
      <rPr>
        <sz val="11"/>
        <color theme="4"/>
        <rFont val="Times New Roman"/>
        <family val="1"/>
      </rPr>
      <t>C22</t>
    </r>
    <r>
      <rPr>
        <sz val="11"/>
        <color theme="1"/>
        <rFont val="Times New Roman"/>
        <family val="1"/>
      </rPr>
      <t>): payees can only work up to one-half month (i.e., 0.5 months) and can only receive up to 1/18th of their Base Salary in each month because of Spring/Fall</t>
    </r>
  </si>
  <si>
    <t>For calculations by dollar amount:</t>
  </si>
  <si>
    <r>
      <rPr>
        <sz val="11"/>
        <color theme="4"/>
        <rFont val="Times New Roman"/>
        <family val="1"/>
      </rPr>
      <t xml:space="preserve">Cells D19 through D22 </t>
    </r>
    <r>
      <rPr>
        <sz val="11"/>
        <color theme="1"/>
        <rFont val="Times New Roman"/>
        <family val="1"/>
      </rPr>
      <t>- For each month, enter the dollar amount requested for the payee's summer Sponsored Research (these values can include cents or be rounded to a whole dollar)</t>
    </r>
  </si>
  <si>
    <r>
      <t>June (</t>
    </r>
    <r>
      <rPr>
        <sz val="11"/>
        <color theme="4"/>
        <rFont val="Times New Roman"/>
        <family val="1"/>
      </rPr>
      <t>D20</t>
    </r>
    <r>
      <rPr>
        <sz val="11"/>
        <color theme="1"/>
        <rFont val="Times New Roman"/>
        <family val="1"/>
      </rPr>
      <t>) and July (</t>
    </r>
    <r>
      <rPr>
        <sz val="11"/>
        <color theme="4"/>
        <rFont val="Times New Roman"/>
        <family val="1"/>
      </rPr>
      <t>D21</t>
    </r>
    <r>
      <rPr>
        <sz val="11"/>
        <color theme="1"/>
        <rFont val="Times New Roman"/>
        <family val="1"/>
      </rPr>
      <t>): payees can request payment of up to 1/9th of their Base Salary in each month</t>
    </r>
  </si>
  <si>
    <r>
      <t>May (</t>
    </r>
    <r>
      <rPr>
        <sz val="11"/>
        <color theme="4"/>
        <rFont val="Times New Roman"/>
        <family val="1"/>
      </rPr>
      <t>D19</t>
    </r>
    <r>
      <rPr>
        <sz val="11"/>
        <color theme="1"/>
        <rFont val="Times New Roman"/>
        <family val="1"/>
      </rPr>
      <t>) and August (</t>
    </r>
    <r>
      <rPr>
        <sz val="11"/>
        <color theme="4"/>
        <rFont val="Times New Roman"/>
        <family val="1"/>
      </rPr>
      <t>D22</t>
    </r>
    <r>
      <rPr>
        <sz val="11"/>
        <color theme="1"/>
        <rFont val="Times New Roman"/>
        <family val="1"/>
      </rPr>
      <t>): payees can only request up to one-half of their monthly salary (1/18th of their Base Salary)in each month because of Spring/Fall</t>
    </r>
  </si>
  <si>
    <t>For calculations by percentage of effort:</t>
  </si>
  <si>
    <r>
      <rPr>
        <sz val="11"/>
        <color theme="4"/>
        <rFont val="Times New Roman"/>
        <family val="1"/>
      </rPr>
      <t xml:space="preserve">Cells E19 through E22 </t>
    </r>
    <r>
      <rPr>
        <sz val="11"/>
        <color theme="1"/>
        <rFont val="Times New Roman"/>
        <family val="1"/>
      </rPr>
      <t>- For each month, enter the percentage of effort (i.e., portion of time spent working on Sponsored activities) that will be carried out by the payee during the Summer</t>
    </r>
  </si>
  <si>
    <r>
      <t>June (</t>
    </r>
    <r>
      <rPr>
        <sz val="11"/>
        <color rgb="FF0070C0"/>
        <rFont val="Times New Roman"/>
        <family val="1"/>
      </rPr>
      <t>E20</t>
    </r>
    <r>
      <rPr>
        <sz val="11"/>
        <color theme="1"/>
        <rFont val="Times New Roman"/>
        <family val="1"/>
      </rPr>
      <t>) and July (</t>
    </r>
    <r>
      <rPr>
        <sz val="11"/>
        <color theme="4"/>
        <rFont val="Times New Roman"/>
        <family val="1"/>
      </rPr>
      <t>E21</t>
    </r>
    <r>
      <rPr>
        <sz val="11"/>
        <color theme="1"/>
        <rFont val="Times New Roman"/>
        <family val="1"/>
      </rPr>
      <t>): payees can devote up to 33.33% of their Summer effort to their Sponsored research in each month</t>
    </r>
  </si>
  <si>
    <r>
      <t>May (</t>
    </r>
    <r>
      <rPr>
        <sz val="11"/>
        <color theme="4"/>
        <rFont val="Times New Roman"/>
        <family val="1"/>
      </rPr>
      <t>E19</t>
    </r>
    <r>
      <rPr>
        <sz val="11"/>
        <color theme="1"/>
        <rFont val="Times New Roman"/>
        <family val="1"/>
      </rPr>
      <t>) and August (</t>
    </r>
    <r>
      <rPr>
        <sz val="11"/>
        <color theme="4"/>
        <rFont val="Times New Roman"/>
        <family val="1"/>
      </rPr>
      <t>E22</t>
    </r>
    <r>
      <rPr>
        <sz val="11"/>
        <color theme="1"/>
        <rFont val="Times New Roman"/>
        <family val="1"/>
      </rPr>
      <t>):  payees can only devote up to 16.67% of their Summer effort to their Sponsored Research in each month because of Spring/Fall</t>
    </r>
  </si>
  <si>
    <t>Note: These maximums all presume that the Sponsored Research is the payee's only source of Additional Pay for the Summer</t>
  </si>
  <si>
    <t>If the payee has other sources of Summer pay, then they will need to be reflected in the "Other Summer Pay" section of this tool</t>
  </si>
  <si>
    <t>If the payee has NO other sources of Summer pay, then you can skip to the "Limit Checks" section of this tool</t>
  </si>
  <si>
    <t>Other Summer Pay</t>
  </si>
  <si>
    <t>Other sources of Summer funding include internal grants, summer teaching, admin/chair appointments, and any other amounts not included in the Sponsored Research pay calculations</t>
  </si>
  <si>
    <r>
      <t xml:space="preserve">Summer pay for administrative appointments entered in </t>
    </r>
    <r>
      <rPr>
        <sz val="11"/>
        <color rgb="FF0070C0"/>
        <rFont val="Times New Roman"/>
        <family val="1"/>
      </rPr>
      <t>D12</t>
    </r>
    <r>
      <rPr>
        <sz val="11"/>
        <color theme="1"/>
        <rFont val="Times New Roman"/>
        <family val="1"/>
      </rPr>
      <t xml:space="preserve"> will be automatically included in Other Summer Pay (Rows 28-31); there is no need to manually enter/calculate the amounts</t>
    </r>
  </si>
  <si>
    <r>
      <t xml:space="preserve">Only complete the rows needed to include information on other sources of Summer funding; all others can be left blank </t>
    </r>
    <r>
      <rPr>
        <sz val="11"/>
        <color rgb="FF00B050"/>
        <rFont val="Times New Roman"/>
        <family val="1"/>
      </rPr>
      <t>(for blank rows, skip to row 89 on this Instructions tab)</t>
    </r>
  </si>
  <si>
    <t>For each month/source, enter or select the relevant information in each row:</t>
  </si>
  <si>
    <r>
      <t xml:space="preserve">Cells </t>
    </r>
    <r>
      <rPr>
        <sz val="11"/>
        <color rgb="FF0070C0"/>
        <rFont val="Times New Roman"/>
        <family val="1"/>
      </rPr>
      <t>B32</t>
    </r>
    <r>
      <rPr>
        <sz val="11"/>
        <color theme="1"/>
        <rFont val="Times New Roman"/>
        <family val="1"/>
      </rPr>
      <t xml:space="preserve"> through </t>
    </r>
    <r>
      <rPr>
        <sz val="11"/>
        <color rgb="FF0070C0"/>
        <rFont val="Times New Roman"/>
        <family val="1"/>
      </rPr>
      <t>B39</t>
    </r>
    <r>
      <rPr>
        <sz val="11"/>
        <color theme="1"/>
        <rFont val="Times New Roman"/>
        <family val="1"/>
      </rPr>
      <t xml:space="preserve"> - Select the appropriate month from the drop down menu in each cell (if the month is not selected, then the amount will not be included in the Limit Checks)</t>
    </r>
  </si>
  <si>
    <r>
      <t xml:space="preserve">Cells </t>
    </r>
    <r>
      <rPr>
        <sz val="11"/>
        <color rgb="FF0070C0"/>
        <rFont val="Times New Roman"/>
        <family val="1"/>
      </rPr>
      <t>C32</t>
    </r>
    <r>
      <rPr>
        <sz val="11"/>
        <color theme="1"/>
        <rFont val="Times New Roman"/>
        <family val="1"/>
      </rPr>
      <t xml:space="preserve"> through </t>
    </r>
    <r>
      <rPr>
        <sz val="11"/>
        <color rgb="FF0070C0"/>
        <rFont val="Times New Roman"/>
        <family val="1"/>
      </rPr>
      <t>C39</t>
    </r>
    <r>
      <rPr>
        <sz val="11"/>
        <color theme="1"/>
        <rFont val="Times New Roman"/>
        <family val="1"/>
      </rPr>
      <t xml:space="preserve"> - Select the Funding Type from the drop down menu in each cell for each of the other sources of Summer funding </t>
    </r>
  </si>
  <si>
    <r>
      <t xml:space="preserve">Cells </t>
    </r>
    <r>
      <rPr>
        <sz val="11"/>
        <color rgb="FF0070C0"/>
        <rFont val="Times New Roman"/>
        <family val="1"/>
      </rPr>
      <t>D32</t>
    </r>
    <r>
      <rPr>
        <sz val="11"/>
        <color theme="1"/>
        <rFont val="Times New Roman"/>
        <family val="1"/>
      </rPr>
      <t xml:space="preserve"> through </t>
    </r>
    <r>
      <rPr>
        <sz val="11"/>
        <color rgb="FF0070C0"/>
        <rFont val="Times New Roman"/>
        <family val="1"/>
      </rPr>
      <t>D39</t>
    </r>
    <r>
      <rPr>
        <sz val="11"/>
        <color theme="1"/>
        <rFont val="Times New Roman"/>
        <family val="1"/>
      </rPr>
      <t xml:space="preserve"> - Enter the Pay Amount for each particular month/source of Summer funding (if the amount is not entered, then the amount will not be included in the Limit Checks)</t>
    </r>
  </si>
  <si>
    <r>
      <t xml:space="preserve">Cells </t>
    </r>
    <r>
      <rPr>
        <sz val="11"/>
        <color rgb="FF0070C0"/>
        <rFont val="Times New Roman"/>
        <family val="1"/>
      </rPr>
      <t>E32</t>
    </r>
    <r>
      <rPr>
        <sz val="11"/>
        <color theme="1"/>
        <rFont val="Times New Roman"/>
        <family val="1"/>
      </rPr>
      <t xml:space="preserve"> through </t>
    </r>
    <r>
      <rPr>
        <sz val="11"/>
        <color rgb="FF0070C0"/>
        <rFont val="Times New Roman"/>
        <family val="1"/>
      </rPr>
      <t>E39</t>
    </r>
    <r>
      <rPr>
        <sz val="11"/>
        <color theme="1"/>
        <rFont val="Times New Roman"/>
        <family val="1"/>
      </rPr>
      <t xml:space="preserve"> - Add any relevant/helpful notes for each of the other sources of Summer funding </t>
    </r>
  </si>
  <si>
    <t xml:space="preserve">For rows with other sources of Summer funding listed: </t>
  </si>
  <si>
    <r>
      <t>Funding Types (</t>
    </r>
    <r>
      <rPr>
        <sz val="11"/>
        <color theme="4"/>
        <rFont val="Times New Roman"/>
        <family val="1"/>
      </rPr>
      <t>C32-C39</t>
    </r>
    <r>
      <rPr>
        <sz val="11"/>
        <color theme="1"/>
        <rFont val="Times New Roman"/>
        <family val="1"/>
      </rPr>
      <t>) and Notes (</t>
    </r>
    <r>
      <rPr>
        <sz val="11"/>
        <color theme="4"/>
        <rFont val="Times New Roman"/>
        <family val="1"/>
      </rPr>
      <t>E28-E39</t>
    </r>
    <r>
      <rPr>
        <sz val="11"/>
        <color theme="1"/>
        <rFont val="Times New Roman"/>
        <family val="1"/>
      </rPr>
      <t>) can be left blank for any rows in use, if you are uncertain what to select/add</t>
    </r>
  </si>
  <si>
    <r>
      <t>However, for all rows in this section with other sources of funding included: the Month (</t>
    </r>
    <r>
      <rPr>
        <sz val="11"/>
        <color theme="4"/>
        <rFont val="Times New Roman"/>
        <family val="1"/>
      </rPr>
      <t>B32-B39</t>
    </r>
    <r>
      <rPr>
        <sz val="11"/>
        <color theme="1"/>
        <rFont val="Times New Roman"/>
        <family val="1"/>
      </rPr>
      <t xml:space="preserve">) and the Pay Amount </t>
    </r>
    <r>
      <rPr>
        <sz val="11"/>
        <color theme="4"/>
        <rFont val="Times New Roman"/>
        <family val="1"/>
      </rPr>
      <t>(D32-D39</t>
    </r>
    <r>
      <rPr>
        <sz val="11"/>
        <color theme="1"/>
        <rFont val="Times New Roman"/>
        <family val="1"/>
      </rPr>
      <t>) MUST be completed</t>
    </r>
  </si>
  <si>
    <t>If the Month and Pay Amount are not completed on the rows used in this section, then the "Limit Checks" section will not function</t>
  </si>
  <si>
    <r>
      <t xml:space="preserve">For summer pay related to administrative appointments detailed in </t>
    </r>
    <r>
      <rPr>
        <sz val="11"/>
        <color rgb="FF0070C0"/>
        <rFont val="Times New Roman"/>
        <family val="1"/>
      </rPr>
      <t>D12</t>
    </r>
    <r>
      <rPr>
        <sz val="11"/>
        <rFont val="Times New Roman"/>
        <family val="1"/>
      </rPr>
      <t>: no additional data needs to be entered</t>
    </r>
    <r>
      <rPr>
        <sz val="11"/>
        <color rgb="FF0070C0"/>
        <rFont val="Times New Roman"/>
        <family val="1"/>
      </rPr>
      <t>;</t>
    </r>
    <r>
      <rPr>
        <sz val="11"/>
        <color theme="1"/>
        <rFont val="Times New Roman"/>
        <family val="1"/>
      </rPr>
      <t xml:space="preserve"> the Month (</t>
    </r>
    <r>
      <rPr>
        <sz val="11"/>
        <color rgb="FF0070C0"/>
        <rFont val="Times New Roman"/>
        <family val="1"/>
      </rPr>
      <t>B28</t>
    </r>
    <r>
      <rPr>
        <sz val="11"/>
        <color theme="1"/>
        <rFont val="Times New Roman"/>
        <family val="1"/>
      </rPr>
      <t>-</t>
    </r>
    <r>
      <rPr>
        <sz val="11"/>
        <color rgb="FF0070C0"/>
        <rFont val="Times New Roman"/>
        <family val="1"/>
      </rPr>
      <t>B31</t>
    </r>
    <r>
      <rPr>
        <sz val="11"/>
        <color theme="1"/>
        <rFont val="Times New Roman"/>
        <family val="1"/>
      </rPr>
      <t>) and the Pay Amount (</t>
    </r>
    <r>
      <rPr>
        <sz val="11"/>
        <color rgb="FF0070C0"/>
        <rFont val="Times New Roman"/>
        <family val="1"/>
      </rPr>
      <t>D28</t>
    </r>
    <r>
      <rPr>
        <sz val="11"/>
        <color theme="1"/>
        <rFont val="Times New Roman"/>
        <family val="1"/>
      </rPr>
      <t>-</t>
    </r>
    <r>
      <rPr>
        <sz val="11"/>
        <color rgb="FF0070C0"/>
        <rFont val="Times New Roman"/>
        <family val="1"/>
      </rPr>
      <t>D31</t>
    </r>
    <r>
      <rPr>
        <sz val="11"/>
        <color theme="1"/>
        <rFont val="Times New Roman"/>
        <family val="1"/>
      </rPr>
      <t>) cells are automated</t>
    </r>
  </si>
  <si>
    <t>Limit Checks</t>
  </si>
  <si>
    <t>Rows 44 through 48 - No additional data needs to be entered or selected in this section, however, the values should be reviewed and any rows that are red must be addressed</t>
  </si>
  <si>
    <t>If no red cells exist in Rows 44 through 48, then the requested amounts all fall within allowable parameters and no additional action is required</t>
  </si>
  <si>
    <t>Red cells in this section indicate that an allowable threshold has been exceeded between the requested Summer Sponsored Research pay and other sources of Summer funding</t>
  </si>
  <si>
    <r>
      <t>Total - If</t>
    </r>
    <r>
      <rPr>
        <sz val="11"/>
        <color rgb="FFFF0000"/>
        <rFont val="Times New Roman"/>
        <family val="1"/>
      </rPr>
      <t xml:space="preserve"> Cells D44 and E44</t>
    </r>
    <r>
      <rPr>
        <sz val="11"/>
        <color theme="1"/>
        <rFont val="Times New Roman"/>
        <family val="1"/>
      </rPr>
      <t xml:space="preserve"> are red, then the total request exceeds 3/9ths of the payee's base salary and the total amount of the request will need to be reduced</t>
    </r>
  </si>
  <si>
    <r>
      <t xml:space="preserve">May - If </t>
    </r>
    <r>
      <rPr>
        <sz val="11"/>
        <color rgb="FFFF0000"/>
        <rFont val="Times New Roman"/>
        <family val="1"/>
      </rPr>
      <t xml:space="preserve">Cells D45 and E45 </t>
    </r>
    <r>
      <rPr>
        <sz val="11"/>
        <color theme="1"/>
        <rFont val="Times New Roman"/>
        <family val="1"/>
      </rPr>
      <t>are red, then the pay amount for May exceeds the maximum (1/18th of the payee's base salary) and the amount requested for May will need to be reduced</t>
    </r>
  </si>
  <si>
    <r>
      <t xml:space="preserve">June - If </t>
    </r>
    <r>
      <rPr>
        <sz val="11"/>
        <color rgb="FFFF0000"/>
        <rFont val="Times New Roman"/>
        <family val="1"/>
      </rPr>
      <t>Cells D46 and E46</t>
    </r>
    <r>
      <rPr>
        <sz val="11"/>
        <color theme="1"/>
        <rFont val="Times New Roman"/>
        <family val="1"/>
      </rPr>
      <t xml:space="preserve"> are red, then the pay amount for June exceeds the maximum (1/9th of the payee's base salary) and the amount requested for June will need to be reduced</t>
    </r>
  </si>
  <si>
    <r>
      <t xml:space="preserve">July - If </t>
    </r>
    <r>
      <rPr>
        <sz val="11"/>
        <color rgb="FFFF0000"/>
        <rFont val="Times New Roman"/>
        <family val="1"/>
      </rPr>
      <t>Cells D47 and E47</t>
    </r>
    <r>
      <rPr>
        <sz val="11"/>
        <color theme="1"/>
        <rFont val="Times New Roman"/>
        <family val="1"/>
      </rPr>
      <t xml:space="preserve"> are red, then the pay amount for July exceeds the maximum (1/9th of the payee's base salary) and the amount requested for July will need to be reduced</t>
    </r>
  </si>
  <si>
    <r>
      <t xml:space="preserve">August - If </t>
    </r>
    <r>
      <rPr>
        <sz val="11"/>
        <color rgb="FFFF0000"/>
        <rFont val="Times New Roman"/>
        <family val="1"/>
      </rPr>
      <t>Cells D48 and E48</t>
    </r>
    <r>
      <rPr>
        <sz val="11"/>
        <color theme="1"/>
        <rFont val="Times New Roman"/>
        <family val="1"/>
      </rPr>
      <t xml:space="preserve"> are red, then the pay amount for August exceeds the maximum (1/18th of the payee's base salary) and the amount requested for August will need to be reduced</t>
    </r>
  </si>
  <si>
    <t>Additional Questions or Concerns</t>
  </si>
  <si>
    <t>If any additional questions or concerns arise, please reach out to your Sponsored Projects Accountant directly.</t>
  </si>
  <si>
    <t>*Only blue cells may be modified</t>
  </si>
  <si>
    <t>NOTES</t>
  </si>
  <si>
    <t>Summer Sponsored Research Pay</t>
  </si>
  <si>
    <t>Notes</t>
  </si>
  <si>
    <t>Employee Name</t>
  </si>
  <si>
    <t>Employee ID</t>
  </si>
  <si>
    <t>Position ID</t>
  </si>
  <si>
    <t>Department/College</t>
  </si>
  <si>
    <t>Contract Salary</t>
  </si>
  <si>
    <t>*Contract Salary can be pulled from HCM</t>
  </si>
  <si>
    <t>Monthly Cont Amt</t>
  </si>
  <si>
    <t>*1/9th of contract salary amount</t>
  </si>
  <si>
    <t>Admin Appt Amt</t>
  </si>
  <si>
    <t>*Annual amt for administrative appts can be pulled from HCM</t>
  </si>
  <si>
    <t>Admin Appt Type</t>
  </si>
  <si>
    <t>*Admin Appt type - 9 months or 12 months</t>
  </si>
  <si>
    <t>Monthly Admin Amt</t>
  </si>
  <si>
    <t>*Automatically included in "Other Summer Pay"</t>
  </si>
  <si>
    <t>Monthly Salary Limit</t>
  </si>
  <si>
    <t>*Maximum salary in single month (1/9th)</t>
  </si>
  <si>
    <t>Summer Maximum</t>
  </si>
  <si>
    <t>*Maximum summer salary between all sources (3/9th)</t>
  </si>
  <si>
    <t>Month</t>
  </si>
  <si>
    <t>Time Worked</t>
  </si>
  <si>
    <t>Pay Amount</t>
  </si>
  <si>
    <t>Effort %</t>
  </si>
  <si>
    <t>SpeedType</t>
  </si>
  <si>
    <t>Project Title</t>
  </si>
  <si>
    <t>May</t>
  </si>
  <si>
    <t>*Maximum is 0.5 months</t>
  </si>
  <si>
    <t>June</t>
  </si>
  <si>
    <t>*Maximum is 1.0 month</t>
  </si>
  <si>
    <t>July</t>
  </si>
  <si>
    <t>August</t>
  </si>
  <si>
    <t xml:space="preserve">Summer Sponsored Research Total </t>
  </si>
  <si>
    <t>Funding Type</t>
  </si>
  <si>
    <t>*Include all OTHER summer funding sources (such as external grants, internal grants, summer teaching, and administrative appointments) not included in totals above</t>
  </si>
  <si>
    <t>Administrative</t>
  </si>
  <si>
    <t xml:space="preserve">Other Summer Pay Total </t>
  </si>
  <si>
    <t>Summer Totals</t>
  </si>
  <si>
    <t>*Limit check - If red, please reduce request amount</t>
  </si>
  <si>
    <t>Employee Name:</t>
  </si>
  <si>
    <t>Empl ID:</t>
  </si>
  <si>
    <t>Days Worked</t>
  </si>
  <si>
    <t>Days in Month</t>
  </si>
  <si>
    <t>% Worked</t>
  </si>
  <si>
    <t>Time Remining</t>
  </si>
  <si>
    <t>CRG Balance</t>
  </si>
  <si>
    <t>$ Due for Month</t>
  </si>
  <si>
    <t>Month Name</t>
  </si>
  <si>
    <t>Year</t>
  </si>
  <si>
    <t>Holiday Day</t>
  </si>
  <si>
    <t>Holiday</t>
  </si>
  <si>
    <t>Start Date</t>
  </si>
  <si>
    <t>End Date</t>
  </si>
  <si>
    <t>Today (Current yr)</t>
  </si>
  <si>
    <t>Total Payout</t>
  </si>
  <si>
    <t>Contract Amount:</t>
  </si>
  <si>
    <t>Start Date:</t>
  </si>
  <si>
    <t>End Date:</t>
  </si>
  <si>
    <t>Additional Pay Request for Summer Sponsored Research</t>
  </si>
  <si>
    <t>Signature of faculty member</t>
  </si>
  <si>
    <t>Name of faculty member</t>
  </si>
  <si>
    <t>Signature of PI</t>
  </si>
  <si>
    <t>Date</t>
  </si>
  <si>
    <t>I hereby request additional pay for effort on the following sponsored research project(s) during the summer:</t>
  </si>
  <si>
    <t>Name of Project</t>
  </si>
  <si>
    <t>Amount</t>
  </si>
  <si>
    <t>Speedtype</t>
  </si>
  <si>
    <t>% effort Summer</t>
  </si>
  <si>
    <t>% effort Month</t>
  </si>
  <si>
    <t>The maximum additional pay for summer is 3/9 of the prior academic year salary.</t>
  </si>
  <si>
    <r>
      <rPr>
        <sz val="12"/>
        <rFont val="Times New Roman"/>
        <family val="1"/>
      </rPr>
      <t>Additional Pay for Summer Sponsored Research is subject to Regent Policies 2K, 5D, and 11B
and UCCS Policy 300-016. This additional compensation is not part of your base pay and is temporary in nature.</t>
    </r>
  </si>
  <si>
    <t>Approval:</t>
  </si>
  <si>
    <t>Signature of Director Sponsored Proj Accounting            Signature of Chair</t>
  </si>
  <si>
    <t>Signature of Dean                                                              Signature of Executive VC for AA</t>
  </si>
  <si>
    <t>Completed by:</t>
  </si>
  <si>
    <t>Date:</t>
  </si>
  <si>
    <t>Signature of Director Sponsored Proj Accounting             Signature of Chair</t>
  </si>
  <si>
    <t>Contract Types</t>
  </si>
  <si>
    <t>External Grant</t>
  </si>
  <si>
    <t>Internal Grant</t>
  </si>
  <si>
    <t>Gift</t>
  </si>
  <si>
    <t>Summer Teaching</t>
  </si>
  <si>
    <t>Summer Offload</t>
  </si>
  <si>
    <t>Yes</t>
  </si>
  <si>
    <t>No</t>
  </si>
  <si>
    <t>Months</t>
  </si>
  <si>
    <t>Start Date is coded as the third Sunday in May</t>
  </si>
  <si>
    <t>End Date is coded as the third Sunday in August</t>
  </si>
  <si>
    <t>If summer research salary is funded by multiple projects within the same month, then an additional tool will need to be completed for each additional funding source for that month</t>
  </si>
  <si>
    <t xml:space="preserve">Once all three pages are printed to PDF, the Additional Pay form (which should have autofilled based on info provided in the completed tool) can be prepared and routed for signature. </t>
  </si>
  <si>
    <t>Rows 28 through 39 - Include information for all other sources of Summer funding (aside from the Summer Sponsored Research pay detailed in the top section) in these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</si>
</sst>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0.000%"/>
    <numFmt numFmtId="165" formatCode="0.000000"/>
  </numFmts>
  <fonts count="20"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u/>
      <sz val="11"/>
      <color theme="10"/>
      <name val="Calibri"/>
      <family val="2"/>
      <scheme val="minor"/>
    </font>
    <font>
      <sz val="11"/>
      <name val="Times New Roman"/>
      <family val="1"/>
    </font>
    <font>
      <sz val="11"/>
      <color theme="4"/>
      <name val="Times New Roman"/>
      <family val="1"/>
    </font>
    <font>
      <b/>
      <sz val="11"/>
      <color theme="4"/>
      <name val="Times New Roman"/>
      <family val="1"/>
    </font>
    <font>
      <sz val="11"/>
      <color rgb="FFFF0000"/>
      <name val="Times New Roman"/>
      <family val="1"/>
    </font>
    <font>
      <sz val="11"/>
      <color rgb="FF00B050"/>
      <name val="Times New Roman"/>
      <family val="1"/>
    </font>
    <font>
      <sz val="11"/>
      <color rgb="FF0070C0"/>
      <name val="Times New Roman"/>
      <family val="1"/>
    </font>
    <font>
      <b/>
      <sz val="10"/>
      <name val="Arial"/>
      <family val="2"/>
    </font>
    <font>
      <sz val="10"/>
      <name val="Arial"/>
      <family val="2"/>
    </font>
    <font>
      <b/>
      <i/>
      <sz val="11"/>
      <name val="Arial"/>
      <family val="2"/>
    </font>
    <font>
      <b/>
      <sz val="8"/>
      <color indexed="81"/>
      <name val="Tahoma"/>
      <family val="2"/>
    </font>
    <font>
      <sz val="8"/>
      <color indexed="81"/>
      <name val="Tahoma"/>
      <family val="2"/>
    </font>
    <font>
      <b/>
      <sz val="12"/>
      <name val="Times New Roman"/>
      <family val="1"/>
    </font>
    <font>
      <sz val="12"/>
      <name val="Times New Roman"/>
      <family val="1"/>
    </font>
    <font>
      <sz val="12"/>
      <color rgb="FF000000"/>
      <name val="Times New Roman"/>
      <family val="1"/>
    </font>
    <font>
      <u/>
      <sz val="11"/>
      <color theme="4"/>
      <name val="Times New Roman"/>
      <family val="1"/>
    </font>
  </fonts>
  <fills count="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indexed="22"/>
        <bgColor indexed="64"/>
      </patternFill>
    </fill>
    <fill>
      <patternFill patternType="solid">
        <fgColor indexed="43"/>
        <bgColor indexed="64"/>
      </patternFill>
    </fill>
    <fill>
      <patternFill patternType="solid">
        <fgColor indexed="22"/>
        <bgColor indexed="42"/>
      </patternFill>
    </fill>
    <fill>
      <patternFill patternType="solid">
        <fgColor indexed="42"/>
        <bgColor indexed="64"/>
      </patternFill>
    </fill>
  </fills>
  <borders count="4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249">
    <xf numFmtId="0" fontId="0" fillId="0" borderId="0" xfId="0"/>
    <xf numFmtId="0" fontId="0" fillId="0" borderId="0" xfId="0" applyAlignment="1">
      <alignment horizontal="right"/>
    </xf>
    <xf numFmtId="0" fontId="2" fillId="0" borderId="0" xfId="0" applyFont="1"/>
    <xf numFmtId="0" fontId="3" fillId="3" borderId="0" xfId="0" applyFont="1" applyFill="1"/>
    <xf numFmtId="0" fontId="2" fillId="3" borderId="0" xfId="0" applyFont="1" applyFill="1"/>
    <xf numFmtId="0" fontId="3" fillId="0" borderId="16" xfId="0" applyFont="1" applyBorder="1" applyAlignment="1">
      <alignment vertical="top"/>
    </xf>
    <xf numFmtId="0" fontId="3" fillId="0" borderId="0" xfId="0" applyFont="1" applyAlignment="1">
      <alignment vertical="top"/>
    </xf>
    <xf numFmtId="0" fontId="2" fillId="0" borderId="17" xfId="0" applyFont="1" applyBorder="1"/>
    <xf numFmtId="43" fontId="2" fillId="0" borderId="10" xfId="1" applyFont="1" applyBorder="1" applyProtection="1"/>
    <xf numFmtId="0" fontId="2" fillId="0" borderId="16" xfId="0" applyFont="1" applyBorder="1"/>
    <xf numFmtId="0" fontId="3" fillId="0" borderId="22" xfId="0" applyFont="1" applyBorder="1" applyAlignment="1">
      <alignment horizontal="center"/>
    </xf>
    <xf numFmtId="0" fontId="2" fillId="0" borderId="24" xfId="0" applyFont="1" applyBorder="1" applyAlignment="1">
      <alignment horizontal="center"/>
    </xf>
    <xf numFmtId="44" fontId="2" fillId="0" borderId="3" xfId="2" applyFont="1" applyFill="1" applyBorder="1" applyAlignment="1" applyProtection="1">
      <alignment horizontal="center"/>
    </xf>
    <xf numFmtId="0" fontId="2" fillId="0" borderId="16" xfId="0" applyFont="1" applyBorder="1" applyAlignment="1">
      <alignment horizontal="center"/>
    </xf>
    <xf numFmtId="44" fontId="2" fillId="0" borderId="0" xfId="2" applyFont="1" applyFill="1" applyBorder="1" applyAlignment="1" applyProtection="1">
      <alignment horizontal="center"/>
    </xf>
    <xf numFmtId="0" fontId="2" fillId="0" borderId="23" xfId="0" applyFont="1" applyBorder="1" applyAlignment="1">
      <alignment horizontal="center"/>
    </xf>
    <xf numFmtId="44" fontId="2" fillId="0" borderId="1" xfId="2" applyFont="1" applyFill="1" applyBorder="1" applyAlignment="1" applyProtection="1">
      <alignment horizontal="center"/>
    </xf>
    <xf numFmtId="0" fontId="2" fillId="0" borderId="18" xfId="0" applyFont="1" applyBorder="1"/>
    <xf numFmtId="0" fontId="2" fillId="0" borderId="19" xfId="0" applyFont="1" applyBorder="1" applyAlignment="1">
      <alignment horizontal="center"/>
    </xf>
    <xf numFmtId="44" fontId="2" fillId="0" borderId="19" xfId="2" applyFont="1" applyBorder="1" applyAlignment="1" applyProtection="1">
      <alignment horizontal="center"/>
    </xf>
    <xf numFmtId="0" fontId="2" fillId="0" borderId="20" xfId="0" applyFont="1" applyBorder="1"/>
    <xf numFmtId="43" fontId="2" fillId="0" borderId="0" xfId="1" applyFont="1" applyBorder="1" applyAlignment="1" applyProtection="1">
      <alignment horizontal="center"/>
    </xf>
    <xf numFmtId="10" fontId="2" fillId="0" borderId="16" xfId="0" applyNumberFormat="1" applyFont="1" applyBorder="1" applyAlignment="1">
      <alignment horizontal="center"/>
    </xf>
    <xf numFmtId="0" fontId="2" fillId="0" borderId="19" xfId="0" applyFont="1" applyBorder="1"/>
    <xf numFmtId="0" fontId="3" fillId="0" borderId="16" xfId="0" applyFont="1" applyBorder="1" applyAlignment="1">
      <alignment vertical="center"/>
    </xf>
    <xf numFmtId="0" fontId="3" fillId="0" borderId="6" xfId="0" applyFont="1" applyBorder="1" applyAlignment="1">
      <alignment horizontal="right"/>
    </xf>
    <xf numFmtId="0" fontId="2" fillId="0" borderId="2" xfId="0" applyFont="1" applyBorder="1" applyAlignment="1">
      <alignment horizontal="right"/>
    </xf>
    <xf numFmtId="0" fontId="2" fillId="0" borderId="4" xfId="0" applyFont="1" applyBorder="1" applyAlignment="1">
      <alignment horizontal="right"/>
    </xf>
    <xf numFmtId="0" fontId="2" fillId="0" borderId="5" xfId="0" applyFont="1" applyBorder="1" applyAlignment="1">
      <alignment horizontal="right"/>
    </xf>
    <xf numFmtId="0" fontId="3" fillId="0" borderId="17" xfId="0" applyFont="1" applyBorder="1" applyAlignment="1">
      <alignment horizontal="center"/>
    </xf>
    <xf numFmtId="2" fontId="2" fillId="0" borderId="1" xfId="0" applyNumberFormat="1" applyFont="1" applyBorder="1" applyAlignment="1">
      <alignment horizontal="center"/>
    </xf>
    <xf numFmtId="0" fontId="3" fillId="0" borderId="21" xfId="0" applyFont="1" applyBorder="1" applyAlignment="1">
      <alignment horizontal="center"/>
    </xf>
    <xf numFmtId="2" fontId="2" fillId="2" borderId="16" xfId="0" applyNumberFormat="1" applyFont="1" applyFill="1" applyBorder="1" applyAlignment="1" applyProtection="1">
      <alignment horizontal="center"/>
      <protection locked="0"/>
    </xf>
    <xf numFmtId="44" fontId="2" fillId="2" borderId="0" xfId="2" applyFont="1" applyFill="1" applyBorder="1" applyAlignment="1" applyProtection="1">
      <alignment horizontal="center"/>
      <protection locked="0"/>
    </xf>
    <xf numFmtId="2" fontId="2" fillId="2" borderId="23" xfId="0" applyNumberFormat="1" applyFont="1" applyFill="1" applyBorder="1" applyAlignment="1" applyProtection="1">
      <alignment horizontal="center"/>
      <protection locked="0"/>
    </xf>
    <xf numFmtId="44" fontId="2" fillId="2" borderId="1" xfId="2" applyFont="1" applyFill="1" applyBorder="1" applyAlignment="1" applyProtection="1">
      <alignment horizontal="center"/>
      <protection locked="0"/>
    </xf>
    <xf numFmtId="44" fontId="2" fillId="2" borderId="3" xfId="2" applyFont="1" applyFill="1" applyBorder="1" applyAlignment="1" applyProtection="1">
      <alignment horizontal="center"/>
      <protection locked="0"/>
    </xf>
    <xf numFmtId="0" fontId="2" fillId="0" borderId="0" xfId="0" applyFont="1" applyAlignment="1">
      <alignment horizontal="left" indent="3"/>
    </xf>
    <xf numFmtId="43" fontId="2" fillId="2" borderId="25" xfId="1" applyFont="1" applyFill="1" applyBorder="1" applyProtection="1">
      <protection locked="0"/>
    </xf>
    <xf numFmtId="0" fontId="2" fillId="0" borderId="16" xfId="0" applyFont="1" applyBorder="1" applyAlignment="1">
      <alignment horizontal="left" vertical="top" indent="3"/>
    </xf>
    <xf numFmtId="0" fontId="2" fillId="0" borderId="17" xfId="0" applyFont="1" applyBorder="1" applyAlignment="1">
      <alignment horizontal="left" indent="3"/>
    </xf>
    <xf numFmtId="0" fontId="2" fillId="0" borderId="16" xfId="0" applyFont="1" applyBorder="1" applyAlignment="1">
      <alignment horizontal="left" vertical="top" indent="6"/>
    </xf>
    <xf numFmtId="0" fontId="3" fillId="0" borderId="16" xfId="0" applyFont="1" applyBorder="1" applyAlignment="1">
      <alignment horizontal="left" vertical="top"/>
    </xf>
    <xf numFmtId="0" fontId="3" fillId="0" borderId="17" xfId="0" applyFont="1" applyBorder="1" applyAlignment="1">
      <alignment horizontal="left" vertical="top"/>
    </xf>
    <xf numFmtId="0" fontId="2" fillId="0" borderId="16" xfId="0" applyFont="1" applyBorder="1" applyAlignment="1">
      <alignment horizontal="left" vertical="top" indent="10"/>
    </xf>
    <xf numFmtId="0" fontId="2" fillId="0" borderId="16" xfId="0" applyFont="1" applyBorder="1" applyAlignment="1">
      <alignment horizontal="left" vertical="top"/>
    </xf>
    <xf numFmtId="43" fontId="2" fillId="2" borderId="11" xfId="1" applyFont="1" applyFill="1" applyBorder="1" applyProtection="1">
      <protection locked="0"/>
    </xf>
    <xf numFmtId="43" fontId="2" fillId="0" borderId="10" xfId="1" applyFont="1" applyFill="1" applyBorder="1" applyProtection="1"/>
    <xf numFmtId="43" fontId="2" fillId="2" borderId="9" xfId="1" applyFont="1" applyFill="1" applyBorder="1" applyProtection="1">
      <protection locked="0"/>
    </xf>
    <xf numFmtId="43" fontId="2" fillId="0" borderId="25" xfId="1" applyFont="1" applyFill="1" applyBorder="1" applyProtection="1"/>
    <xf numFmtId="2" fontId="2" fillId="0" borderId="16" xfId="0" applyNumberFormat="1" applyFont="1" applyBorder="1" applyAlignment="1">
      <alignment horizontal="center"/>
    </xf>
    <xf numFmtId="43" fontId="2" fillId="3" borderId="12" xfId="1" applyFont="1" applyFill="1" applyBorder="1" applyProtection="1"/>
    <xf numFmtId="0" fontId="2" fillId="0" borderId="0" xfId="0" applyFont="1" applyAlignment="1">
      <alignment horizontal="center"/>
    </xf>
    <xf numFmtId="0" fontId="3" fillId="4" borderId="15" xfId="0" applyFont="1" applyFill="1" applyBorder="1" applyAlignment="1">
      <alignment vertical="top"/>
    </xf>
    <xf numFmtId="0" fontId="2" fillId="0" borderId="26" xfId="0" applyFont="1" applyBorder="1"/>
    <xf numFmtId="0" fontId="2" fillId="0" borderId="27" xfId="0" applyFont="1" applyBorder="1"/>
    <xf numFmtId="0" fontId="3" fillId="0" borderId="28" xfId="0" applyFont="1" applyBorder="1" applyAlignment="1">
      <alignment horizontal="center"/>
    </xf>
    <xf numFmtId="10" fontId="2" fillId="0" borderId="17" xfId="0" applyNumberFormat="1" applyFont="1" applyBorder="1" applyAlignment="1">
      <alignment horizontal="center"/>
    </xf>
    <xf numFmtId="0" fontId="2" fillId="2" borderId="17" xfId="0" applyFont="1" applyFill="1" applyBorder="1" applyAlignment="1" applyProtection="1">
      <alignment horizontal="center"/>
      <protection locked="0"/>
    </xf>
    <xf numFmtId="0" fontId="2" fillId="2" borderId="27" xfId="0" applyFont="1" applyFill="1" applyBorder="1" applyAlignment="1" applyProtection="1">
      <alignment horizontal="center"/>
      <protection locked="0"/>
    </xf>
    <xf numFmtId="2" fontId="2" fillId="0" borderId="0" xfId="0" applyNumberFormat="1" applyFont="1" applyAlignment="1">
      <alignment horizontal="center"/>
    </xf>
    <xf numFmtId="164" fontId="2" fillId="0" borderId="20" xfId="0" applyNumberFormat="1" applyFont="1" applyBorder="1" applyAlignment="1">
      <alignment horizontal="center"/>
    </xf>
    <xf numFmtId="0" fontId="3" fillId="0" borderId="17" xfId="0" applyFont="1" applyBorder="1" applyAlignment="1">
      <alignment vertical="top"/>
    </xf>
    <xf numFmtId="14" fontId="2" fillId="0" borderId="0" xfId="0" applyNumberFormat="1" applyFont="1"/>
    <xf numFmtId="1" fontId="11" fillId="0" borderId="1" xfId="0" applyNumberFormat="1" applyFont="1" applyBorder="1" applyAlignment="1">
      <alignment horizontal="center"/>
    </xf>
    <xf numFmtId="0" fontId="11" fillId="0" borderId="0" xfId="0" applyFont="1" applyAlignment="1">
      <alignment horizontal="left"/>
    </xf>
    <xf numFmtId="1" fontId="11" fillId="0" borderId="0" xfId="0" applyNumberFormat="1" applyFont="1" applyAlignment="1">
      <alignment horizontal="center"/>
    </xf>
    <xf numFmtId="0" fontId="0" fillId="0" borderId="0" xfId="0" applyAlignment="1">
      <alignment horizontal="center"/>
    </xf>
    <xf numFmtId="43" fontId="0" fillId="0" borderId="0" xfId="0" applyNumberFormat="1"/>
    <xf numFmtId="0" fontId="11" fillId="0" borderId="6" xfId="0" applyFont="1" applyBorder="1" applyAlignment="1">
      <alignment horizontal="center" vertical="center" wrapText="1"/>
    </xf>
    <xf numFmtId="0" fontId="11" fillId="0" borderId="25" xfId="0" applyFont="1" applyBorder="1" applyAlignment="1">
      <alignment horizontal="center" vertical="center" wrapText="1"/>
    </xf>
    <xf numFmtId="0" fontId="11" fillId="5" borderId="6"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7" xfId="0" applyFont="1" applyFill="1" applyBorder="1" applyAlignment="1">
      <alignment horizontal="center" vertical="center" wrapText="1"/>
    </xf>
    <xf numFmtId="43" fontId="11" fillId="6" borderId="25" xfId="0" applyNumberFormat="1" applyFont="1" applyFill="1" applyBorder="1" applyAlignment="1">
      <alignment horizontal="center" vertical="center" wrapText="1"/>
    </xf>
    <xf numFmtId="0" fontId="2" fillId="0" borderId="21" xfId="0" applyFont="1" applyBorder="1" applyAlignment="1">
      <alignment wrapText="1"/>
    </xf>
    <xf numFmtId="17" fontId="0" fillId="0" borderId="9" xfId="0" applyNumberFormat="1" applyBorder="1" applyAlignment="1">
      <alignment horizontal="center" vertical="center" wrapText="1"/>
    </xf>
    <xf numFmtId="0" fontId="0" fillId="0" borderId="10" xfId="0" applyBorder="1" applyAlignment="1">
      <alignment horizontal="center" vertical="center" wrapText="1"/>
    </xf>
    <xf numFmtId="165" fontId="0" fillId="5" borderId="4" xfId="0" applyNumberFormat="1" applyFill="1" applyBorder="1" applyAlignment="1">
      <alignment horizontal="center" vertical="center"/>
    </xf>
    <xf numFmtId="165" fontId="0" fillId="5" borderId="10" xfId="0" applyNumberFormat="1" applyFill="1" applyBorder="1" applyAlignment="1">
      <alignment horizontal="center" vertical="center"/>
    </xf>
    <xf numFmtId="0" fontId="2" fillId="0" borderId="32" xfId="0" applyFont="1" applyBorder="1"/>
    <xf numFmtId="0" fontId="2" fillId="0" borderId="14" xfId="0" applyFont="1" applyBorder="1"/>
    <xf numFmtId="0" fontId="2" fillId="0" borderId="34" xfId="0" applyFont="1" applyBorder="1"/>
    <xf numFmtId="0" fontId="2" fillId="0" borderId="37" xfId="0" applyFont="1" applyBorder="1"/>
    <xf numFmtId="14" fontId="2" fillId="0" borderId="14" xfId="0" applyNumberFormat="1" applyFont="1" applyBorder="1"/>
    <xf numFmtId="14" fontId="2" fillId="0" borderId="37" xfId="0" applyNumberFormat="1" applyFont="1" applyBorder="1"/>
    <xf numFmtId="14" fontId="2" fillId="0" borderId="40" xfId="0" applyNumberFormat="1" applyFont="1" applyBorder="1"/>
    <xf numFmtId="14" fontId="2" fillId="0" borderId="21" xfId="0" applyNumberFormat="1" applyFont="1" applyBorder="1"/>
    <xf numFmtId="17" fontId="0" fillId="0" borderId="10" xfId="0" applyNumberFormat="1" applyBorder="1" applyAlignment="1">
      <alignment horizontal="center" vertical="center"/>
    </xf>
    <xf numFmtId="0" fontId="0" fillId="0" borderId="10" xfId="0" applyBorder="1" applyAlignment="1">
      <alignment horizontal="center" vertical="center"/>
    </xf>
    <xf numFmtId="0" fontId="2" fillId="0" borderId="22" xfId="0" applyFont="1" applyBorder="1"/>
    <xf numFmtId="0" fontId="2" fillId="0" borderId="33" xfId="0" applyFont="1" applyBorder="1"/>
    <xf numFmtId="0" fontId="2" fillId="0" borderId="25" xfId="0" applyFont="1" applyBorder="1"/>
    <xf numFmtId="0" fontId="2" fillId="0" borderId="8" xfId="0" applyFont="1" applyBorder="1"/>
    <xf numFmtId="14" fontId="2" fillId="0" borderId="25" xfId="0" applyNumberFormat="1" applyFont="1" applyBorder="1"/>
    <xf numFmtId="14" fontId="2" fillId="0" borderId="7" xfId="0" applyNumberFormat="1" applyFont="1" applyBorder="1"/>
    <xf numFmtId="14" fontId="2" fillId="0" borderId="35" xfId="0" applyNumberFormat="1" applyFont="1" applyBorder="1"/>
    <xf numFmtId="0" fontId="2" fillId="0" borderId="29" xfId="0" applyFont="1" applyBorder="1"/>
    <xf numFmtId="14" fontId="2" fillId="0" borderId="11" xfId="0" applyNumberFormat="1" applyFont="1" applyBorder="1"/>
    <xf numFmtId="14" fontId="2" fillId="0" borderId="1" xfId="0" applyNumberFormat="1" applyFont="1" applyBorder="1"/>
    <xf numFmtId="14" fontId="2" fillId="0" borderId="38" xfId="0" applyNumberFormat="1" applyFont="1" applyBorder="1"/>
    <xf numFmtId="0" fontId="2" fillId="0" borderId="36" xfId="0" applyFont="1" applyBorder="1"/>
    <xf numFmtId="0" fontId="2" fillId="0" borderId="39" xfId="0" applyFont="1" applyBorder="1"/>
    <xf numFmtId="14" fontId="2" fillId="0" borderId="19" xfId="0" applyNumberFormat="1" applyFont="1" applyBorder="1"/>
    <xf numFmtId="14" fontId="2" fillId="0" borderId="33" xfId="0" applyNumberFormat="1" applyFont="1" applyBorder="1"/>
    <xf numFmtId="14" fontId="2" fillId="0" borderId="31" xfId="0" applyNumberFormat="1" applyFont="1" applyBorder="1"/>
    <xf numFmtId="17" fontId="0" fillId="0" borderId="11" xfId="0" applyNumberFormat="1" applyBorder="1" applyAlignment="1">
      <alignment horizontal="center" vertical="center"/>
    </xf>
    <xf numFmtId="0" fontId="0" fillId="0" borderId="11" xfId="0" applyBorder="1" applyAlignment="1">
      <alignment horizontal="center" vertical="center"/>
    </xf>
    <xf numFmtId="165" fontId="0" fillId="5" borderId="11" xfId="0" applyNumberFormat="1" applyFill="1" applyBorder="1" applyAlignment="1">
      <alignment horizontal="center" vertical="center"/>
    </xf>
    <xf numFmtId="0" fontId="11" fillId="0" borderId="0" xfId="0" applyFont="1" applyAlignment="1">
      <alignment horizontal="right"/>
    </xf>
    <xf numFmtId="43" fontId="0" fillId="0" borderId="30" xfId="0" applyNumberFormat="1" applyBorder="1"/>
    <xf numFmtId="0" fontId="2" fillId="0" borderId="0" xfId="0" quotePrefix="1" applyFont="1"/>
    <xf numFmtId="0" fontId="12" fillId="0" borderId="0" xfId="0" applyFont="1" applyAlignment="1">
      <alignment horizontal="center"/>
    </xf>
    <xf numFmtId="0" fontId="17" fillId="0" borderId="0" xfId="0" applyFont="1" applyAlignment="1">
      <alignment horizontal="left" wrapText="1"/>
    </xf>
    <xf numFmtId="0" fontId="18" fillId="0" borderId="44" xfId="0" applyFont="1" applyBorder="1" applyAlignment="1">
      <alignment horizontal="center" wrapText="1"/>
    </xf>
    <xf numFmtId="10" fontId="18" fillId="0" borderId="44" xfId="0" applyNumberFormat="1" applyFont="1" applyBorder="1" applyAlignment="1">
      <alignment horizontal="center" wrapText="1"/>
    </xf>
    <xf numFmtId="44" fontId="18" fillId="0" borderId="44" xfId="2" applyFont="1" applyBorder="1" applyAlignment="1">
      <alignment horizontal="center" wrapText="1"/>
    </xf>
    <xf numFmtId="0" fontId="3" fillId="0" borderId="25" xfId="0" applyFont="1" applyBorder="1" applyAlignment="1">
      <alignment horizontal="center"/>
    </xf>
    <xf numFmtId="0" fontId="3" fillId="0" borderId="0" xfId="0" applyFont="1" applyAlignment="1">
      <alignment horizontal="center"/>
    </xf>
    <xf numFmtId="10" fontId="2" fillId="0" borderId="3" xfId="3" applyNumberFormat="1" applyFont="1" applyBorder="1" applyAlignment="1" applyProtection="1">
      <alignment horizontal="left" indent="2"/>
    </xf>
    <xf numFmtId="10" fontId="2" fillId="0" borderId="0" xfId="3" applyNumberFormat="1" applyFont="1" applyBorder="1" applyAlignment="1" applyProtection="1">
      <alignment horizontal="left" indent="2"/>
    </xf>
    <xf numFmtId="10" fontId="2" fillId="0" borderId="1" xfId="3" applyNumberFormat="1" applyFont="1" applyBorder="1" applyAlignment="1" applyProtection="1">
      <alignment horizontal="left" indent="2"/>
    </xf>
    <xf numFmtId="44" fontId="2" fillId="0" borderId="6" xfId="2" applyFont="1" applyBorder="1" applyAlignment="1" applyProtection="1">
      <alignment horizontal="center"/>
    </xf>
    <xf numFmtId="10" fontId="2" fillId="0" borderId="8" xfId="3" applyNumberFormat="1" applyFont="1" applyBorder="1" applyAlignment="1">
      <alignment horizontal="left" indent="2"/>
    </xf>
    <xf numFmtId="0" fontId="3" fillId="0" borderId="24" xfId="0" applyFont="1" applyBorder="1" applyAlignment="1">
      <alignment horizontal="center"/>
    </xf>
    <xf numFmtId="10" fontId="2" fillId="0" borderId="0" xfId="0" applyNumberFormat="1" applyFont="1" applyAlignment="1">
      <alignment horizontal="center"/>
    </xf>
    <xf numFmtId="10" fontId="2" fillId="0" borderId="0" xfId="0" applyNumberFormat="1" applyFont="1" applyAlignment="1">
      <alignment horizontal="left" indent="2"/>
    </xf>
    <xf numFmtId="10" fontId="2" fillId="0" borderId="8" xfId="0" applyNumberFormat="1" applyFont="1" applyBorder="1" applyAlignment="1">
      <alignment horizontal="left" indent="2"/>
    </xf>
    <xf numFmtId="0" fontId="3" fillId="0" borderId="0" xfId="0" applyFont="1" applyAlignment="1">
      <alignment horizontal="right"/>
    </xf>
    <xf numFmtId="0" fontId="2" fillId="0" borderId="0" xfId="0" applyFont="1" applyAlignment="1">
      <alignment horizontal="right"/>
    </xf>
    <xf numFmtId="10" fontId="2" fillId="0" borderId="46" xfId="3" applyNumberFormat="1" applyFont="1" applyBorder="1" applyAlignment="1" applyProtection="1">
      <alignment horizontal="left" indent="2"/>
    </xf>
    <xf numFmtId="10" fontId="2" fillId="0" borderId="47" xfId="3" applyNumberFormat="1" applyFont="1" applyBorder="1" applyAlignment="1" applyProtection="1">
      <alignment horizontal="left" indent="2"/>
    </xf>
    <xf numFmtId="10" fontId="2" fillId="0" borderId="29" xfId="3" applyNumberFormat="1" applyFont="1" applyBorder="1" applyAlignment="1" applyProtection="1">
      <alignment horizontal="left" indent="2"/>
    </xf>
    <xf numFmtId="2" fontId="2" fillId="0" borderId="24" xfId="0" applyNumberFormat="1" applyFont="1" applyBorder="1" applyAlignment="1">
      <alignment horizontal="center"/>
    </xf>
    <xf numFmtId="0" fontId="2" fillId="2" borderId="26" xfId="0" applyFont="1" applyFill="1" applyBorder="1" applyAlignment="1" applyProtection="1">
      <alignment horizontal="center"/>
      <protection locked="0"/>
    </xf>
    <xf numFmtId="10" fontId="2" fillId="0" borderId="17" xfId="0" applyNumberFormat="1" applyFont="1" applyBorder="1" applyAlignment="1">
      <alignment horizontal="left" indent="2"/>
    </xf>
    <xf numFmtId="164" fontId="2" fillId="0" borderId="19" xfId="0" applyNumberFormat="1" applyFont="1" applyBorder="1" applyAlignment="1">
      <alignment horizontal="center"/>
    </xf>
    <xf numFmtId="0" fontId="3" fillId="0" borderId="0" xfId="0" applyFont="1" applyAlignment="1">
      <alignment horizontal="left"/>
    </xf>
    <xf numFmtId="2" fontId="2" fillId="2" borderId="9" xfId="0" applyNumberFormat="1" applyFont="1" applyFill="1" applyBorder="1" applyAlignment="1" applyProtection="1">
      <alignment horizontal="center"/>
      <protection locked="0"/>
    </xf>
    <xf numFmtId="2" fontId="2" fillId="2" borderId="10" xfId="0" applyNumberFormat="1" applyFont="1" applyFill="1" applyBorder="1" applyAlignment="1" applyProtection="1">
      <alignment horizontal="center"/>
      <protection locked="0"/>
    </xf>
    <xf numFmtId="2" fontId="2" fillId="2" borderId="11" xfId="0" applyNumberFormat="1" applyFont="1" applyFill="1" applyBorder="1" applyAlignment="1" applyProtection="1">
      <alignment horizontal="center"/>
      <protection locked="0"/>
    </xf>
    <xf numFmtId="44" fontId="2" fillId="0" borderId="9" xfId="2" applyFont="1" applyFill="1" applyBorder="1" applyAlignment="1" applyProtection="1">
      <alignment horizontal="center"/>
    </xf>
    <xf numFmtId="44" fontId="2" fillId="0" borderId="10" xfId="2" applyFont="1" applyFill="1" applyBorder="1" applyAlignment="1" applyProtection="1">
      <alignment horizontal="center"/>
    </xf>
    <xf numFmtId="44" fontId="2" fillId="0" borderId="11" xfId="2" applyFont="1" applyFill="1" applyBorder="1" applyAlignment="1" applyProtection="1">
      <alignment horizontal="center"/>
    </xf>
    <xf numFmtId="0" fontId="3" fillId="0" borderId="25" xfId="0" applyFont="1" applyBorder="1" applyAlignment="1">
      <alignment horizontal="left" indent="2"/>
    </xf>
    <xf numFmtId="0" fontId="3" fillId="0" borderId="9"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2" borderId="10"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44" fontId="2" fillId="2" borderId="10" xfId="2" applyFont="1" applyFill="1" applyBorder="1" applyAlignment="1" applyProtection="1">
      <alignment horizontal="center"/>
      <protection locked="0"/>
    </xf>
    <xf numFmtId="44" fontId="2" fillId="2" borderId="11" xfId="2" applyFont="1" applyFill="1" applyBorder="1" applyAlignment="1" applyProtection="1">
      <alignment horizontal="center"/>
      <protection locked="0"/>
    </xf>
    <xf numFmtId="10" fontId="2" fillId="0" borderId="9" xfId="3" applyNumberFormat="1" applyFont="1" applyBorder="1" applyAlignment="1" applyProtection="1">
      <alignment horizontal="left" indent="2"/>
    </xf>
    <xf numFmtId="10" fontId="2" fillId="0" borderId="10" xfId="3" applyNumberFormat="1" applyFont="1" applyBorder="1" applyAlignment="1" applyProtection="1">
      <alignment horizontal="left" indent="2"/>
    </xf>
    <xf numFmtId="10" fontId="2" fillId="0" borderId="11" xfId="3" applyNumberFormat="1" applyFont="1" applyBorder="1" applyAlignment="1" applyProtection="1">
      <alignment horizontal="left" indent="2"/>
    </xf>
    <xf numFmtId="44" fontId="2" fillId="0" borderId="25" xfId="2" applyFont="1" applyBorder="1" applyAlignment="1" applyProtection="1">
      <alignment horizontal="center"/>
    </xf>
    <xf numFmtId="44" fontId="2" fillId="0" borderId="9" xfId="0" applyNumberFormat="1" applyFont="1" applyBorder="1" applyAlignment="1">
      <alignment horizontal="center"/>
    </xf>
    <xf numFmtId="44" fontId="2" fillId="0" borderId="10" xfId="0" applyNumberFormat="1" applyFont="1" applyBorder="1" applyAlignment="1">
      <alignment horizontal="center"/>
    </xf>
    <xf numFmtId="44" fontId="2" fillId="0" borderId="11" xfId="0" applyNumberFormat="1" applyFont="1" applyBorder="1" applyAlignment="1">
      <alignment horizontal="center"/>
    </xf>
    <xf numFmtId="0" fontId="2" fillId="2" borderId="10" xfId="3" applyNumberFormat="1" applyFont="1" applyFill="1" applyBorder="1" applyAlignment="1" applyProtection="1">
      <alignment horizontal="center"/>
      <protection locked="0"/>
    </xf>
    <xf numFmtId="0" fontId="2" fillId="2" borderId="11" xfId="3" applyNumberFormat="1" applyFont="1" applyFill="1" applyBorder="1" applyAlignment="1" applyProtection="1">
      <alignment horizontal="center"/>
      <protection locked="0"/>
    </xf>
    <xf numFmtId="0" fontId="2" fillId="2" borderId="9" xfId="3" applyNumberFormat="1" applyFont="1" applyFill="1" applyBorder="1" applyAlignment="1" applyProtection="1">
      <alignment horizontal="center"/>
      <protection locked="0"/>
    </xf>
    <xf numFmtId="1" fontId="18" fillId="0" borderId="44" xfId="0" applyNumberFormat="1" applyFont="1" applyBorder="1" applyAlignment="1">
      <alignment horizontal="center" wrapText="1"/>
    </xf>
    <xf numFmtId="0" fontId="16" fillId="0" borderId="44" xfId="0" applyFont="1" applyBorder="1" applyAlignment="1">
      <alignment horizontal="center" vertical="center" wrapText="1"/>
    </xf>
    <xf numFmtId="10" fontId="2" fillId="0" borderId="3" xfId="3" applyNumberFormat="1" applyFont="1" applyBorder="1" applyAlignment="1" applyProtection="1">
      <alignment horizontal="center"/>
    </xf>
    <xf numFmtId="10" fontId="2" fillId="0" borderId="0" xfId="3" applyNumberFormat="1" applyFont="1" applyBorder="1" applyAlignment="1" applyProtection="1">
      <alignment horizontal="center"/>
    </xf>
    <xf numFmtId="10" fontId="2" fillId="0" borderId="1" xfId="3" applyNumberFormat="1" applyFont="1" applyBorder="1" applyAlignment="1" applyProtection="1">
      <alignment horizontal="center"/>
    </xf>
    <xf numFmtId="10" fontId="2" fillId="2" borderId="3" xfId="3" applyNumberFormat="1" applyFont="1" applyFill="1" applyBorder="1" applyAlignment="1" applyProtection="1">
      <alignment horizontal="center"/>
      <protection locked="0"/>
    </xf>
    <xf numFmtId="10" fontId="2" fillId="2" borderId="0" xfId="3" applyNumberFormat="1" applyFont="1" applyFill="1" applyBorder="1" applyAlignment="1" applyProtection="1">
      <alignment horizontal="center"/>
      <protection locked="0"/>
    </xf>
    <xf numFmtId="10" fontId="2" fillId="2" borderId="1" xfId="3" applyNumberFormat="1" applyFont="1" applyFill="1" applyBorder="1" applyAlignment="1" applyProtection="1">
      <alignment horizontal="center"/>
      <protection locked="0"/>
    </xf>
    <xf numFmtId="0" fontId="2" fillId="0" borderId="16" xfId="0" applyFont="1" applyBorder="1" applyAlignment="1">
      <alignment horizontal="left" vertical="top" indent="4"/>
    </xf>
    <xf numFmtId="0" fontId="2" fillId="0" borderId="16" xfId="0" applyFont="1" applyBorder="1" applyAlignment="1">
      <alignment horizontal="left" vertical="top" indent="7"/>
    </xf>
    <xf numFmtId="0" fontId="19" fillId="0" borderId="17" xfId="4" applyFont="1" applyBorder="1" applyProtection="1"/>
    <xf numFmtId="10" fontId="0" fillId="5" borderId="4" xfId="3" applyNumberFormat="1" applyFont="1" applyFill="1" applyBorder="1" applyAlignment="1">
      <alignment horizontal="center" vertical="center"/>
    </xf>
    <xf numFmtId="43" fontId="0" fillId="5" borderId="10" xfId="1" applyFont="1" applyFill="1" applyBorder="1" applyAlignment="1">
      <alignment horizontal="center" vertical="center"/>
    </xf>
    <xf numFmtId="43" fontId="0" fillId="6" borderId="10" xfId="0" applyNumberFormat="1" applyFill="1" applyBorder="1" applyAlignment="1">
      <alignment horizontal="center" vertical="center"/>
    </xf>
    <xf numFmtId="44" fontId="0" fillId="5" borderId="0" xfId="0" applyNumberFormat="1" applyFill="1" applyAlignment="1">
      <alignment horizontal="center" vertical="center"/>
    </xf>
    <xf numFmtId="44" fontId="0" fillId="5" borderId="29" xfId="0" applyNumberFormat="1" applyFill="1" applyBorder="1" applyAlignment="1">
      <alignment horizontal="center" vertical="center"/>
    </xf>
    <xf numFmtId="43" fontId="0" fillId="6" borderId="11" xfId="0" applyNumberFormat="1" applyFill="1" applyBorder="1" applyAlignment="1">
      <alignment horizontal="center" vertical="center"/>
    </xf>
    <xf numFmtId="44" fontId="0" fillId="7" borderId="0" xfId="0" applyNumberFormat="1" applyFill="1" applyAlignment="1">
      <alignment horizontal="center" vertical="center"/>
    </xf>
    <xf numFmtId="0" fontId="3" fillId="0" borderId="0" xfId="0" applyFont="1" applyAlignment="1">
      <alignment horizontal="left" vertical="top" indent="3"/>
    </xf>
    <xf numFmtId="0" fontId="3" fillId="0" borderId="0" xfId="0" applyFont="1" applyAlignment="1">
      <alignment vertical="center"/>
    </xf>
    <xf numFmtId="0" fontId="3" fillId="0" borderId="0" xfId="0" applyFont="1" applyAlignment="1">
      <alignment horizontal="left" vertical="top"/>
    </xf>
    <xf numFmtId="0" fontId="3" fillId="0" borderId="18" xfId="0" applyFont="1" applyBorder="1" applyAlignment="1">
      <alignment vertical="top"/>
    </xf>
    <xf numFmtId="0" fontId="3" fillId="0" borderId="19" xfId="0" applyFont="1" applyBorder="1" applyAlignment="1">
      <alignment vertical="top"/>
    </xf>
    <xf numFmtId="0" fontId="2" fillId="0" borderId="0" xfId="0" applyFont="1" applyAlignment="1">
      <alignment horizontal="left" vertical="top" indent="3"/>
    </xf>
    <xf numFmtId="0" fontId="12" fillId="0" borderId="0" xfId="0" applyFont="1"/>
    <xf numFmtId="14" fontId="13" fillId="0" borderId="0" xfId="0" applyNumberFormat="1" applyFont="1"/>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3" fillId="4" borderId="15" xfId="0" applyFont="1" applyFill="1" applyBorder="1" applyAlignment="1">
      <alignment horizontal="left" vertical="center"/>
    </xf>
    <xf numFmtId="0" fontId="3" fillId="4" borderId="13" xfId="0" applyFont="1" applyFill="1" applyBorder="1" applyAlignment="1">
      <alignment horizontal="left" vertical="top"/>
    </xf>
    <xf numFmtId="0" fontId="3" fillId="4" borderId="14" xfId="0" applyFont="1" applyFill="1" applyBorder="1" applyAlignment="1">
      <alignment horizontal="left" vertical="top"/>
    </xf>
    <xf numFmtId="0" fontId="3" fillId="4" borderId="15" xfId="0" applyFont="1" applyFill="1" applyBorder="1" applyAlignment="1">
      <alignment horizontal="left" vertical="top"/>
    </xf>
    <xf numFmtId="0" fontId="2" fillId="0" borderId="16" xfId="0" applyFont="1" applyBorder="1" applyAlignment="1">
      <alignment horizontal="left" vertical="top" indent="3"/>
    </xf>
    <xf numFmtId="0" fontId="2" fillId="0" borderId="0" xfId="0" applyFont="1" applyAlignment="1">
      <alignment horizontal="left" vertical="top" indent="3"/>
    </xf>
    <xf numFmtId="0" fontId="2" fillId="2" borderId="6" xfId="1" applyNumberFormat="1" applyFont="1" applyFill="1" applyBorder="1" applyAlignment="1" applyProtection="1">
      <alignment horizontal="left"/>
      <protection locked="0"/>
    </xf>
    <xf numFmtId="0" fontId="2" fillId="2" borderId="8" xfId="1" applyNumberFormat="1" applyFont="1" applyFill="1" applyBorder="1" applyAlignment="1" applyProtection="1">
      <alignment horizontal="left"/>
      <protection locked="0"/>
    </xf>
    <xf numFmtId="49" fontId="2" fillId="2" borderId="6" xfId="1" applyNumberFormat="1" applyFont="1" applyFill="1" applyBorder="1" applyAlignment="1" applyProtection="1">
      <alignment horizontal="left"/>
      <protection locked="0"/>
    </xf>
    <xf numFmtId="49" fontId="2" fillId="2" borderId="8" xfId="1" applyNumberFormat="1" applyFont="1" applyFill="1" applyBorder="1" applyAlignment="1" applyProtection="1">
      <alignment horizontal="left"/>
      <protection locked="0"/>
    </xf>
    <xf numFmtId="43" fontId="2" fillId="2" borderId="6" xfId="1" applyFont="1" applyFill="1" applyBorder="1" applyAlignment="1" applyProtection="1">
      <alignment horizontal="left"/>
      <protection locked="0"/>
    </xf>
    <xf numFmtId="43" fontId="2" fillId="2" borderId="8" xfId="1" applyFont="1" applyFill="1" applyBorder="1" applyAlignment="1" applyProtection="1">
      <alignment horizontal="left"/>
      <protection locked="0"/>
    </xf>
    <xf numFmtId="0" fontId="17" fillId="0" borderId="0" xfId="0" applyFont="1" applyAlignment="1">
      <alignment horizontal="center" wrapText="1"/>
    </xf>
    <xf numFmtId="0" fontId="2" fillId="2" borderId="1" xfId="0" applyFont="1" applyFill="1" applyBorder="1" applyAlignment="1" applyProtection="1">
      <alignment horizontal="center"/>
      <protection locked="0"/>
    </xf>
    <xf numFmtId="0" fontId="2" fillId="2" borderId="27"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17" xfId="0" applyFont="1" applyFill="1" applyBorder="1" applyAlignment="1" applyProtection="1">
      <alignment horizontal="center"/>
      <protection locked="0"/>
    </xf>
    <xf numFmtId="0" fontId="16" fillId="0" borderId="0" xfId="0" applyFont="1" applyAlignment="1">
      <alignment horizontal="center" vertical="center" wrapText="1"/>
    </xf>
    <xf numFmtId="43" fontId="17" fillId="0" borderId="0" xfId="0" applyNumberFormat="1" applyFont="1" applyAlignment="1">
      <alignment horizontal="left" wrapText="1"/>
    </xf>
    <xf numFmtId="0" fontId="17" fillId="0" borderId="0" xfId="0" applyFont="1" applyAlignment="1">
      <alignment horizontal="left" wrapText="1"/>
    </xf>
    <xf numFmtId="0" fontId="18" fillId="0" borderId="0" xfId="0" applyFont="1" applyAlignment="1">
      <alignment horizontal="left" wrapText="1"/>
    </xf>
    <xf numFmtId="43" fontId="11" fillId="0" borderId="1" xfId="0" applyNumberFormat="1" applyFont="1" applyBorder="1" applyAlignment="1">
      <alignment horizontal="left"/>
    </xf>
    <xf numFmtId="0" fontId="11" fillId="0" borderId="1" xfId="0" applyFont="1" applyBorder="1" applyAlignment="1">
      <alignment horizontal="left"/>
    </xf>
    <xf numFmtId="14" fontId="11" fillId="8" borderId="1" xfId="0" applyNumberFormat="1" applyFont="1" applyFill="1" applyBorder="1" applyAlignment="1">
      <alignment horizontal="center"/>
    </xf>
    <xf numFmtId="14" fontId="11" fillId="8" borderId="7" xfId="0" applyNumberFormat="1" applyFont="1" applyFill="1" applyBorder="1" applyAlignment="1">
      <alignment horizontal="center"/>
    </xf>
    <xf numFmtId="0" fontId="17" fillId="0" borderId="0" xfId="0" applyFont="1" applyAlignment="1">
      <alignment horizontal="left" vertical="top"/>
    </xf>
    <xf numFmtId="0" fontId="17" fillId="0" borderId="41" xfId="0" applyFont="1" applyBorder="1" applyAlignment="1">
      <alignment horizontal="left" vertic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8" fillId="0" borderId="42" xfId="0" applyFont="1" applyBorder="1" applyAlignment="1">
      <alignment horizontal="center" wrapText="1"/>
    </xf>
    <xf numFmtId="0" fontId="18" fillId="0" borderId="43" xfId="0" applyFont="1" applyBorder="1" applyAlignment="1">
      <alignment horizontal="center" wrapText="1"/>
    </xf>
    <xf numFmtId="0" fontId="17" fillId="0" borderId="0" xfId="0" applyFont="1" applyAlignment="1">
      <alignment horizontal="left" vertical="top" wrapText="1"/>
    </xf>
    <xf numFmtId="0" fontId="17" fillId="0" borderId="45" xfId="0" applyFont="1" applyBorder="1" applyAlignment="1">
      <alignment horizontal="left" vertical="center" wrapText="1"/>
    </xf>
    <xf numFmtId="0" fontId="18" fillId="0" borderId="0" xfId="0" applyFont="1" applyAlignment="1">
      <alignment horizontal="left" vertical="top" wrapText="1"/>
    </xf>
    <xf numFmtId="44" fontId="11" fillId="8" borderId="1" xfId="2" applyFont="1" applyFill="1" applyBorder="1" applyAlignment="1" applyProtection="1">
      <alignment horizontal="center"/>
    </xf>
    <xf numFmtId="7" fontId="11" fillId="8" borderId="1" xfId="2" applyNumberFormat="1" applyFont="1" applyFill="1" applyBorder="1" applyAlignment="1" applyProtection="1">
      <alignment horizontal="center"/>
    </xf>
    <xf numFmtId="0" fontId="2" fillId="0" borderId="26"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2" borderId="3" xfId="0" applyFont="1" applyFill="1" applyBorder="1" applyAlignment="1" applyProtection="1">
      <alignment horizontal="center"/>
      <protection locked="0"/>
    </xf>
    <xf numFmtId="0" fontId="2" fillId="2" borderId="26" xfId="0" applyFont="1" applyFill="1" applyBorder="1" applyAlignment="1" applyProtection="1">
      <alignment horizontal="center"/>
      <protection locked="0"/>
    </xf>
    <xf numFmtId="0" fontId="3" fillId="0" borderId="7" xfId="0" applyFont="1" applyBorder="1" applyAlignment="1">
      <alignment horizontal="center"/>
    </xf>
    <xf numFmtId="0" fontId="3" fillId="0" borderId="28" xfId="0" applyFont="1" applyBorder="1" applyAlignment="1">
      <alignment horizontal="center"/>
    </xf>
    <xf numFmtId="0" fontId="3" fillId="0" borderId="6" xfId="0" applyFont="1" applyBorder="1" applyAlignment="1">
      <alignment horizontal="center"/>
    </xf>
    <xf numFmtId="0" fontId="2" fillId="2" borderId="2" xfId="1" applyNumberFormat="1" applyFont="1" applyFill="1" applyBorder="1" applyAlignment="1" applyProtection="1">
      <alignment horizontal="center" wrapText="1"/>
      <protection locked="0"/>
    </xf>
    <xf numFmtId="0" fontId="2" fillId="2" borderId="26" xfId="1" applyNumberFormat="1" applyFont="1" applyFill="1" applyBorder="1" applyAlignment="1" applyProtection="1">
      <alignment horizontal="center" wrapText="1"/>
      <protection locked="0"/>
    </xf>
    <xf numFmtId="0" fontId="2" fillId="2" borderId="4" xfId="1" applyNumberFormat="1" applyFont="1" applyFill="1" applyBorder="1" applyAlignment="1" applyProtection="1">
      <alignment horizontal="center" wrapText="1"/>
      <protection locked="0"/>
    </xf>
    <xf numFmtId="0" fontId="2" fillId="2" borderId="17" xfId="1" applyNumberFormat="1" applyFont="1" applyFill="1" applyBorder="1" applyAlignment="1" applyProtection="1">
      <alignment horizontal="center" wrapText="1"/>
      <protection locked="0"/>
    </xf>
    <xf numFmtId="0" fontId="2" fillId="2" borderId="5" xfId="1" applyNumberFormat="1" applyFont="1" applyFill="1" applyBorder="1" applyAlignment="1" applyProtection="1">
      <alignment horizontal="center" wrapText="1"/>
      <protection locked="0"/>
    </xf>
    <xf numFmtId="0" fontId="2" fillId="2" borderId="27" xfId="1" applyNumberFormat="1" applyFont="1" applyFill="1" applyBorder="1" applyAlignment="1" applyProtection="1">
      <alignment horizontal="center" wrapText="1"/>
      <protection locked="0"/>
    </xf>
    <xf numFmtId="49" fontId="2" fillId="2" borderId="6" xfId="1" quotePrefix="1" applyNumberFormat="1" applyFont="1" applyFill="1" applyBorder="1" applyAlignment="1" applyProtection="1">
      <alignment horizontal="left"/>
      <protection locked="0"/>
    </xf>
    <xf numFmtId="0" fontId="2" fillId="2" borderId="2" xfId="1" applyNumberFormat="1" applyFont="1" applyFill="1" applyBorder="1" applyAlignment="1" applyProtection="1">
      <alignment horizontal="left" vertical="top" wrapText="1"/>
      <protection locked="0"/>
    </xf>
    <xf numFmtId="0" fontId="2" fillId="2" borderId="26" xfId="1" applyNumberFormat="1" applyFont="1" applyFill="1" applyBorder="1" applyAlignment="1" applyProtection="1">
      <alignment horizontal="left" vertical="top" wrapText="1"/>
      <protection locked="0"/>
    </xf>
    <xf numFmtId="0" fontId="2" fillId="2" borderId="4" xfId="1" applyNumberFormat="1" applyFont="1" applyFill="1" applyBorder="1" applyAlignment="1" applyProtection="1">
      <alignment horizontal="left" vertical="top" wrapText="1"/>
      <protection locked="0"/>
    </xf>
    <xf numFmtId="0" fontId="2" fillId="2" borderId="17" xfId="1" applyNumberFormat="1" applyFont="1" applyFill="1" applyBorder="1" applyAlignment="1" applyProtection="1">
      <alignment horizontal="left" vertical="top" wrapText="1"/>
      <protection locked="0"/>
    </xf>
    <xf numFmtId="0" fontId="2" fillId="2" borderId="5" xfId="1" applyNumberFormat="1" applyFont="1" applyFill="1" applyBorder="1" applyAlignment="1" applyProtection="1">
      <alignment horizontal="left" vertical="top" wrapText="1"/>
      <protection locked="0"/>
    </xf>
    <xf numFmtId="0" fontId="2" fillId="2" borderId="27" xfId="1" applyNumberFormat="1" applyFont="1" applyFill="1" applyBorder="1" applyAlignment="1" applyProtection="1">
      <alignment horizontal="left" vertical="top" wrapText="1"/>
      <protection locked="0"/>
    </xf>
    <xf numFmtId="0" fontId="12" fillId="0" borderId="0" xfId="0" applyFont="1" applyAlignment="1">
      <alignment horizontal="center"/>
    </xf>
    <xf numFmtId="14" fontId="13" fillId="0" borderId="1" xfId="0" applyNumberFormat="1"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21">
    <dxf>
      <font>
        <strike val="0"/>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37</xdr:col>
      <xdr:colOff>123825</xdr:colOff>
      <xdr:row>79</xdr:row>
      <xdr:rowOff>133350</xdr:rowOff>
    </xdr:from>
    <xdr:ext cx="3037709" cy="420369"/>
    <xdr:pic>
      <xdr:nvPicPr>
        <xdr:cNvPr id="22" name="image1.jpeg" descr="A close up of a sign&#10;&#10;Description automatically generated">
          <a:extLst>
            <a:ext uri="{FF2B5EF4-FFF2-40B4-BE49-F238E27FC236}">
              <a16:creationId xmlns:a16="http://schemas.microsoft.com/office/drawing/2014/main" id="{0CB6B554-DFEB-4483-8DDD-298F3C6FF3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5" y="533400"/>
          <a:ext cx="3037709" cy="420369"/>
        </a:xfrm>
        <a:prstGeom prst="rect">
          <a:avLst/>
        </a:prstGeom>
      </xdr:spPr>
    </xdr:pic>
    <xdr:clientData/>
  </xdr:oneCellAnchor>
  <xdr:oneCellAnchor>
    <xdr:from>
      <xdr:col>37</xdr:col>
      <xdr:colOff>15082</xdr:colOff>
      <xdr:row>83</xdr:row>
      <xdr:rowOff>219983</xdr:rowOff>
    </xdr:from>
    <xdr:ext cx="2486660" cy="0"/>
    <xdr:sp macro="" textlink="">
      <xdr:nvSpPr>
        <xdr:cNvPr id="23" name="Shape 3">
          <a:extLst>
            <a:ext uri="{FF2B5EF4-FFF2-40B4-BE49-F238E27FC236}">
              <a16:creationId xmlns:a16="http://schemas.microsoft.com/office/drawing/2014/main" id="{48D55992-69D4-4FFD-8F57-91C8BA3B9EA6}"/>
            </a:ext>
          </a:extLst>
        </xdr:cNvPr>
        <xdr:cNvSpPr/>
      </xdr:nvSpPr>
      <xdr:spPr>
        <a:xfrm>
          <a:off x="28036441" y="17418561"/>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40</xdr:col>
      <xdr:colOff>40638</xdr:colOff>
      <xdr:row>81</xdr:row>
      <xdr:rowOff>302136</xdr:rowOff>
    </xdr:from>
    <xdr:ext cx="2486660" cy="0"/>
    <xdr:sp macro="" textlink="">
      <xdr:nvSpPr>
        <xdr:cNvPr id="24" name="Shape 4">
          <a:extLst>
            <a:ext uri="{FF2B5EF4-FFF2-40B4-BE49-F238E27FC236}">
              <a16:creationId xmlns:a16="http://schemas.microsoft.com/office/drawing/2014/main" id="{D93BF11D-F5AB-4F15-97D1-2D0DBB1AFD4E}"/>
            </a:ext>
          </a:extLst>
        </xdr:cNvPr>
        <xdr:cNvSpPr/>
      </xdr:nvSpPr>
      <xdr:spPr>
        <a:xfrm>
          <a:off x="3479163" y="2188086"/>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37</xdr:col>
      <xdr:colOff>17860</xdr:colOff>
      <xdr:row>85</xdr:row>
      <xdr:rowOff>194402</xdr:rowOff>
    </xdr:from>
    <xdr:ext cx="5929312" cy="45719"/>
    <xdr:sp macro="" textlink="">
      <xdr:nvSpPr>
        <xdr:cNvPr id="25" name="Shape 6">
          <a:extLst>
            <a:ext uri="{FF2B5EF4-FFF2-40B4-BE49-F238E27FC236}">
              <a16:creationId xmlns:a16="http://schemas.microsoft.com/office/drawing/2014/main" id="{ABD7DFA5-A5C2-461F-92C6-CF769F1A3A3A}"/>
            </a:ext>
          </a:extLst>
        </xdr:cNvPr>
        <xdr:cNvSpPr/>
      </xdr:nvSpPr>
      <xdr:spPr>
        <a:xfrm flipV="1">
          <a:off x="28039219" y="17845418"/>
          <a:ext cx="5929312" cy="45719"/>
        </a:xfrm>
        <a:custGeom>
          <a:avLst/>
          <a:gdLst/>
          <a:ahLst/>
          <a:cxnLst/>
          <a:rect l="0" t="0" r="0" b="0"/>
          <a:pathLst>
            <a:path w="5981700">
              <a:moveTo>
                <a:pt x="0" y="0"/>
              </a:moveTo>
              <a:lnTo>
                <a:pt x="5981700" y="0"/>
              </a:lnTo>
            </a:path>
          </a:pathLst>
        </a:custGeom>
        <a:ln w="19050">
          <a:solidFill>
            <a:srgbClr val="000000"/>
          </a:solidFill>
        </a:ln>
      </xdr:spPr>
    </xdr:sp>
    <xdr:clientData/>
  </xdr:oneCellAnchor>
  <xdr:oneCellAnchor>
    <xdr:from>
      <xdr:col>37</xdr:col>
      <xdr:colOff>12700</xdr:colOff>
      <xdr:row>93</xdr:row>
      <xdr:rowOff>581259</xdr:rowOff>
    </xdr:from>
    <xdr:ext cx="2922191" cy="45719"/>
    <xdr:sp macro="" textlink="">
      <xdr:nvSpPr>
        <xdr:cNvPr id="26" name="Shape 7">
          <a:extLst>
            <a:ext uri="{FF2B5EF4-FFF2-40B4-BE49-F238E27FC236}">
              <a16:creationId xmlns:a16="http://schemas.microsoft.com/office/drawing/2014/main" id="{A29EDF68-422F-47BB-8255-0A46E28CC889}"/>
            </a:ext>
          </a:extLst>
        </xdr:cNvPr>
        <xdr:cNvSpPr/>
      </xdr:nvSpPr>
      <xdr:spPr>
        <a:xfrm flipV="1">
          <a:off x="28034059" y="21964884"/>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27" name="Shape 8">
          <a:extLst>
            <a:ext uri="{FF2B5EF4-FFF2-40B4-BE49-F238E27FC236}">
              <a16:creationId xmlns:a16="http://schemas.microsoft.com/office/drawing/2014/main" id="{C29F3590-320A-47B0-A39C-3236AFC850EF}"/>
            </a:ext>
          </a:extLst>
        </xdr:cNvPr>
        <xdr:cNvSpPr/>
      </xdr:nvSpPr>
      <xdr:spPr>
        <a:xfrm flipV="1">
          <a:off x="31293354" y="21964884"/>
          <a:ext cx="2544208" cy="45719"/>
        </a:xfrm>
        <a:custGeom>
          <a:avLst/>
          <a:gdLst/>
          <a:ahLst/>
          <a:cxnLst/>
          <a:rect l="0" t="0" r="0" b="0"/>
          <a:pathLst>
            <a:path w="2253615">
              <a:moveTo>
                <a:pt x="0" y="0"/>
              </a:moveTo>
              <a:lnTo>
                <a:pt x="2253615" y="0"/>
              </a:lnTo>
            </a:path>
          </a:pathLst>
        </a:custGeom>
        <a:ln w="8763">
          <a:solidFill>
            <a:srgbClr val="000000"/>
          </a:solidFill>
        </a:ln>
      </xdr:spPr>
    </xdr:sp>
    <xdr:clientData/>
  </xdr:oneCellAnchor>
  <xdr:oneCellAnchor>
    <xdr:from>
      <xdr:col>37</xdr:col>
      <xdr:colOff>12700</xdr:colOff>
      <xdr:row>94</xdr:row>
      <xdr:rowOff>569805</xdr:rowOff>
    </xdr:from>
    <xdr:ext cx="2892425" cy="45719"/>
    <xdr:sp macro="" textlink="">
      <xdr:nvSpPr>
        <xdr:cNvPr id="28" name="Shape 9">
          <a:extLst>
            <a:ext uri="{FF2B5EF4-FFF2-40B4-BE49-F238E27FC236}">
              <a16:creationId xmlns:a16="http://schemas.microsoft.com/office/drawing/2014/main" id="{13AF46B4-AA51-47D6-AE18-226B5BFF06C1}"/>
            </a:ext>
          </a:extLst>
        </xdr:cNvPr>
        <xdr:cNvSpPr/>
      </xdr:nvSpPr>
      <xdr:spPr>
        <a:xfrm flipV="1">
          <a:off x="28034059" y="22572555"/>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94</xdr:row>
      <xdr:rowOff>615523</xdr:rowOff>
    </xdr:from>
    <xdr:ext cx="2502537" cy="45719"/>
    <xdr:sp macro="" textlink="">
      <xdr:nvSpPr>
        <xdr:cNvPr id="29" name="Shape 10">
          <a:extLst>
            <a:ext uri="{FF2B5EF4-FFF2-40B4-BE49-F238E27FC236}">
              <a16:creationId xmlns:a16="http://schemas.microsoft.com/office/drawing/2014/main" id="{E9B96E91-947D-488F-8E15-480A5DC20965}"/>
            </a:ext>
          </a:extLst>
        </xdr:cNvPr>
        <xdr:cNvSpPr/>
      </xdr:nvSpPr>
      <xdr:spPr>
        <a:xfrm>
          <a:off x="31293354" y="22618273"/>
          <a:ext cx="2502537" cy="45719"/>
        </a:xfrm>
        <a:custGeom>
          <a:avLst/>
          <a:gdLst/>
          <a:ahLst/>
          <a:cxnLst/>
          <a:rect l="0" t="0" r="0" b="0"/>
          <a:pathLst>
            <a:path w="2331085">
              <a:moveTo>
                <a:pt x="0" y="0"/>
              </a:moveTo>
              <a:lnTo>
                <a:pt x="2331085" y="0"/>
              </a:lnTo>
            </a:path>
          </a:pathLst>
        </a:custGeom>
        <a:ln w="8763">
          <a:solidFill>
            <a:srgbClr val="000000"/>
          </a:solidFill>
        </a:ln>
      </xdr:spPr>
    </xdr:sp>
    <xdr:clientData/>
  </xdr:oneCellAnchor>
  <xdr:oneCellAnchor>
    <xdr:from>
      <xdr:col>37</xdr:col>
      <xdr:colOff>12700</xdr:colOff>
      <xdr:row>82</xdr:row>
      <xdr:rowOff>10647</xdr:rowOff>
    </xdr:from>
    <xdr:ext cx="2486660" cy="0"/>
    <xdr:sp macro="" textlink="">
      <xdr:nvSpPr>
        <xdr:cNvPr id="31" name="Shape 5">
          <a:extLst>
            <a:ext uri="{FF2B5EF4-FFF2-40B4-BE49-F238E27FC236}">
              <a16:creationId xmlns:a16="http://schemas.microsoft.com/office/drawing/2014/main" id="{A0821D05-FCD9-4217-BD43-6AABE74E4909}"/>
            </a:ext>
          </a:extLst>
        </xdr:cNvPr>
        <xdr:cNvSpPr/>
      </xdr:nvSpPr>
      <xdr:spPr>
        <a:xfrm>
          <a:off x="546100" y="2201397"/>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37</xdr:col>
      <xdr:colOff>12700</xdr:colOff>
      <xdr:row>93</xdr:row>
      <xdr:rowOff>581259</xdr:rowOff>
    </xdr:from>
    <xdr:ext cx="2922191" cy="45719"/>
    <xdr:sp macro="" textlink="">
      <xdr:nvSpPr>
        <xdr:cNvPr id="2" name="Shape 7">
          <a:extLst>
            <a:ext uri="{FF2B5EF4-FFF2-40B4-BE49-F238E27FC236}">
              <a16:creationId xmlns:a16="http://schemas.microsoft.com/office/drawing/2014/main" id="{087D460F-CCE8-4078-AE34-64567A199690}"/>
            </a:ext>
          </a:extLst>
        </xdr:cNvPr>
        <xdr:cNvSpPr/>
      </xdr:nvSpPr>
      <xdr:spPr>
        <a:xfrm flipV="1">
          <a:off x="29540200" y="22050609"/>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3" name="Shape 8">
          <a:extLst>
            <a:ext uri="{FF2B5EF4-FFF2-40B4-BE49-F238E27FC236}">
              <a16:creationId xmlns:a16="http://schemas.microsoft.com/office/drawing/2014/main" id="{48ED3416-9810-4345-8FC1-DC6BE3DCBDBE}"/>
            </a:ext>
          </a:extLst>
        </xdr:cNvPr>
        <xdr:cNvSpPr/>
      </xdr:nvSpPr>
      <xdr:spPr>
        <a:xfrm flipV="1">
          <a:off x="32797113" y="22050609"/>
          <a:ext cx="2544208" cy="45719"/>
        </a:xfrm>
        <a:custGeom>
          <a:avLst/>
          <a:gdLst/>
          <a:ahLst/>
          <a:cxnLst/>
          <a:rect l="0" t="0" r="0" b="0"/>
          <a:pathLst>
            <a:path w="2253615">
              <a:moveTo>
                <a:pt x="0" y="0"/>
              </a:moveTo>
              <a:lnTo>
                <a:pt x="2253615" y="0"/>
              </a:lnTo>
            </a:path>
          </a:pathLst>
        </a:custGeom>
        <a:ln w="8763">
          <a:solidFill>
            <a:srgbClr val="000000"/>
          </a:solidFill>
        </a:ln>
      </xdr:spPr>
    </xdr:sp>
    <xdr:clientData/>
  </xdr:oneCellAnchor>
  <xdr:oneCellAnchor>
    <xdr:from>
      <xdr:col>37</xdr:col>
      <xdr:colOff>12700</xdr:colOff>
      <xdr:row>94</xdr:row>
      <xdr:rowOff>569805</xdr:rowOff>
    </xdr:from>
    <xdr:ext cx="2892425" cy="45719"/>
    <xdr:sp macro="" textlink="">
      <xdr:nvSpPr>
        <xdr:cNvPr id="4" name="Shape 9">
          <a:extLst>
            <a:ext uri="{FF2B5EF4-FFF2-40B4-BE49-F238E27FC236}">
              <a16:creationId xmlns:a16="http://schemas.microsoft.com/office/drawing/2014/main" id="{870D3F39-1235-44A4-8855-8B1BF4BDF04C}"/>
            </a:ext>
          </a:extLst>
        </xdr:cNvPr>
        <xdr:cNvSpPr/>
      </xdr:nvSpPr>
      <xdr:spPr>
        <a:xfrm flipV="1">
          <a:off x="29540200" y="22658280"/>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94</xdr:row>
      <xdr:rowOff>615523</xdr:rowOff>
    </xdr:from>
    <xdr:ext cx="2502537" cy="45719"/>
    <xdr:sp macro="" textlink="">
      <xdr:nvSpPr>
        <xdr:cNvPr id="5" name="Shape 10">
          <a:extLst>
            <a:ext uri="{FF2B5EF4-FFF2-40B4-BE49-F238E27FC236}">
              <a16:creationId xmlns:a16="http://schemas.microsoft.com/office/drawing/2014/main" id="{0FE0647D-CF8B-4C11-A6EC-01858EF54E31}"/>
            </a:ext>
          </a:extLst>
        </xdr:cNvPr>
        <xdr:cNvSpPr/>
      </xdr:nvSpPr>
      <xdr:spPr>
        <a:xfrm>
          <a:off x="32797113" y="22703998"/>
          <a:ext cx="2502537" cy="45719"/>
        </a:xfrm>
        <a:custGeom>
          <a:avLst/>
          <a:gdLst/>
          <a:ahLst/>
          <a:cxnLst/>
          <a:rect l="0" t="0" r="0" b="0"/>
          <a:pathLst>
            <a:path w="2331085">
              <a:moveTo>
                <a:pt x="0" y="0"/>
              </a:moveTo>
              <a:lnTo>
                <a:pt x="2331085" y="0"/>
              </a:lnTo>
            </a:path>
          </a:pathLst>
        </a:custGeom>
        <a:ln w="8763">
          <a:solidFill>
            <a:srgbClr val="000000"/>
          </a:solidFill>
        </a:ln>
      </xdr:spPr>
    </xdr:sp>
    <xdr:clientData/>
  </xdr:oneCellAnchor>
  <xdr:oneCellAnchor>
    <xdr:from>
      <xdr:col>37</xdr:col>
      <xdr:colOff>12700</xdr:colOff>
      <xdr:row>93</xdr:row>
      <xdr:rowOff>581259</xdr:rowOff>
    </xdr:from>
    <xdr:ext cx="2922191" cy="45719"/>
    <xdr:sp macro="" textlink="">
      <xdr:nvSpPr>
        <xdr:cNvPr id="6" name="Shape 7">
          <a:extLst>
            <a:ext uri="{FF2B5EF4-FFF2-40B4-BE49-F238E27FC236}">
              <a16:creationId xmlns:a16="http://schemas.microsoft.com/office/drawing/2014/main" id="{B6F443ED-C946-44F5-9EB4-8965BD4BF6D0}"/>
            </a:ext>
          </a:extLst>
        </xdr:cNvPr>
        <xdr:cNvSpPr/>
      </xdr:nvSpPr>
      <xdr:spPr>
        <a:xfrm flipV="1">
          <a:off x="29540200" y="22050609"/>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7" name="Shape 8">
          <a:extLst>
            <a:ext uri="{FF2B5EF4-FFF2-40B4-BE49-F238E27FC236}">
              <a16:creationId xmlns:a16="http://schemas.microsoft.com/office/drawing/2014/main" id="{9141C597-0390-4B19-8776-36CCE465C3D6}"/>
            </a:ext>
          </a:extLst>
        </xdr:cNvPr>
        <xdr:cNvSpPr/>
      </xdr:nvSpPr>
      <xdr:spPr>
        <a:xfrm flipV="1">
          <a:off x="32797113" y="22050609"/>
          <a:ext cx="2544208" cy="45719"/>
        </a:xfrm>
        <a:custGeom>
          <a:avLst/>
          <a:gdLst/>
          <a:ahLst/>
          <a:cxnLst/>
          <a:rect l="0" t="0" r="0" b="0"/>
          <a:pathLst>
            <a:path w="2253615">
              <a:moveTo>
                <a:pt x="0" y="0"/>
              </a:moveTo>
              <a:lnTo>
                <a:pt x="2253615" y="0"/>
              </a:lnTo>
            </a:path>
          </a:pathLst>
        </a:custGeom>
        <a:ln w="8763">
          <a:solidFill>
            <a:srgbClr val="000000"/>
          </a:solidFill>
        </a:ln>
      </xdr:spPr>
    </xdr:sp>
    <xdr:clientData/>
  </xdr:oneCellAnchor>
  <xdr:oneCellAnchor>
    <xdr:from>
      <xdr:col>37</xdr:col>
      <xdr:colOff>12700</xdr:colOff>
      <xdr:row>94</xdr:row>
      <xdr:rowOff>569805</xdr:rowOff>
    </xdr:from>
    <xdr:ext cx="2892425" cy="45719"/>
    <xdr:sp macro="" textlink="">
      <xdr:nvSpPr>
        <xdr:cNvPr id="8" name="Shape 9">
          <a:extLst>
            <a:ext uri="{FF2B5EF4-FFF2-40B4-BE49-F238E27FC236}">
              <a16:creationId xmlns:a16="http://schemas.microsoft.com/office/drawing/2014/main" id="{697F759C-02E8-4901-99C1-506BEF53C705}"/>
            </a:ext>
          </a:extLst>
        </xdr:cNvPr>
        <xdr:cNvSpPr/>
      </xdr:nvSpPr>
      <xdr:spPr>
        <a:xfrm flipV="1">
          <a:off x="29540200" y="22658280"/>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94</xdr:row>
      <xdr:rowOff>615523</xdr:rowOff>
    </xdr:from>
    <xdr:ext cx="2502537" cy="45719"/>
    <xdr:sp macro="" textlink="">
      <xdr:nvSpPr>
        <xdr:cNvPr id="9" name="Shape 10">
          <a:extLst>
            <a:ext uri="{FF2B5EF4-FFF2-40B4-BE49-F238E27FC236}">
              <a16:creationId xmlns:a16="http://schemas.microsoft.com/office/drawing/2014/main" id="{9450302E-2E2F-4CE3-A9D0-755685AB1EEC}"/>
            </a:ext>
          </a:extLst>
        </xdr:cNvPr>
        <xdr:cNvSpPr/>
      </xdr:nvSpPr>
      <xdr:spPr>
        <a:xfrm>
          <a:off x="32797113" y="22703998"/>
          <a:ext cx="2502537" cy="45719"/>
        </a:xfrm>
        <a:custGeom>
          <a:avLst/>
          <a:gdLst/>
          <a:ahLst/>
          <a:cxnLst/>
          <a:rect l="0" t="0" r="0" b="0"/>
          <a:pathLst>
            <a:path w="2331085">
              <a:moveTo>
                <a:pt x="0" y="0"/>
              </a:moveTo>
              <a:lnTo>
                <a:pt x="2331085" y="0"/>
              </a:lnTo>
            </a:path>
          </a:pathLst>
        </a:custGeom>
        <a:ln w="8763">
          <a:solidFill>
            <a:srgbClr val="000000"/>
          </a:solidFill>
        </a:ln>
      </xdr:spPr>
    </xdr:sp>
    <xdr:clientData/>
  </xdr:oneCellAnchor>
  <xdr:oneCellAnchor>
    <xdr:from>
      <xdr:col>37</xdr:col>
      <xdr:colOff>12700</xdr:colOff>
      <xdr:row>93</xdr:row>
      <xdr:rowOff>581259</xdr:rowOff>
    </xdr:from>
    <xdr:ext cx="2922191" cy="45719"/>
    <xdr:sp macro="" textlink="">
      <xdr:nvSpPr>
        <xdr:cNvPr id="10" name="Shape 7">
          <a:extLst>
            <a:ext uri="{FF2B5EF4-FFF2-40B4-BE49-F238E27FC236}">
              <a16:creationId xmlns:a16="http://schemas.microsoft.com/office/drawing/2014/main" id="{781245FE-D5AC-4C6B-8D8B-210A0BA816CF}"/>
            </a:ext>
          </a:extLst>
        </xdr:cNvPr>
        <xdr:cNvSpPr/>
      </xdr:nvSpPr>
      <xdr:spPr>
        <a:xfrm flipV="1">
          <a:off x="29540200" y="22050609"/>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11" name="Shape 8">
          <a:extLst>
            <a:ext uri="{FF2B5EF4-FFF2-40B4-BE49-F238E27FC236}">
              <a16:creationId xmlns:a16="http://schemas.microsoft.com/office/drawing/2014/main" id="{7243C95C-7D6E-4A33-8BAC-085850338A6E}"/>
            </a:ext>
          </a:extLst>
        </xdr:cNvPr>
        <xdr:cNvSpPr/>
      </xdr:nvSpPr>
      <xdr:spPr>
        <a:xfrm flipV="1">
          <a:off x="32797113" y="22050609"/>
          <a:ext cx="2544208" cy="45719"/>
        </a:xfrm>
        <a:custGeom>
          <a:avLst/>
          <a:gdLst/>
          <a:ahLst/>
          <a:cxnLst/>
          <a:rect l="0" t="0" r="0" b="0"/>
          <a:pathLst>
            <a:path w="2253615">
              <a:moveTo>
                <a:pt x="0" y="0"/>
              </a:moveTo>
              <a:lnTo>
                <a:pt x="2253615" y="0"/>
              </a:lnTo>
            </a:path>
          </a:pathLst>
        </a:custGeom>
        <a:ln w="8763">
          <a:solidFill>
            <a:srgbClr val="000000"/>
          </a:solidFill>
        </a:ln>
      </xdr:spPr>
    </xdr:sp>
    <xdr:clientData/>
  </xdr:oneCellAnchor>
  <xdr:oneCellAnchor>
    <xdr:from>
      <xdr:col>37</xdr:col>
      <xdr:colOff>12700</xdr:colOff>
      <xdr:row>94</xdr:row>
      <xdr:rowOff>569805</xdr:rowOff>
    </xdr:from>
    <xdr:ext cx="2892425" cy="45719"/>
    <xdr:sp macro="" textlink="">
      <xdr:nvSpPr>
        <xdr:cNvPr id="12" name="Shape 9">
          <a:extLst>
            <a:ext uri="{FF2B5EF4-FFF2-40B4-BE49-F238E27FC236}">
              <a16:creationId xmlns:a16="http://schemas.microsoft.com/office/drawing/2014/main" id="{E3B4886A-3D4D-4C99-870E-895F14C371AD}"/>
            </a:ext>
          </a:extLst>
        </xdr:cNvPr>
        <xdr:cNvSpPr/>
      </xdr:nvSpPr>
      <xdr:spPr>
        <a:xfrm flipV="1">
          <a:off x="29540200" y="22658280"/>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94</xdr:row>
      <xdr:rowOff>615523</xdr:rowOff>
    </xdr:from>
    <xdr:ext cx="2502537" cy="45719"/>
    <xdr:sp macro="" textlink="">
      <xdr:nvSpPr>
        <xdr:cNvPr id="13" name="Shape 10">
          <a:extLst>
            <a:ext uri="{FF2B5EF4-FFF2-40B4-BE49-F238E27FC236}">
              <a16:creationId xmlns:a16="http://schemas.microsoft.com/office/drawing/2014/main" id="{6D58F695-5D5A-40BB-943D-D41520F8E1E6}"/>
            </a:ext>
          </a:extLst>
        </xdr:cNvPr>
        <xdr:cNvSpPr/>
      </xdr:nvSpPr>
      <xdr:spPr>
        <a:xfrm>
          <a:off x="32797113" y="22703998"/>
          <a:ext cx="2502537" cy="45719"/>
        </a:xfrm>
        <a:custGeom>
          <a:avLst/>
          <a:gdLst/>
          <a:ahLst/>
          <a:cxnLst/>
          <a:rect l="0" t="0" r="0" b="0"/>
          <a:pathLst>
            <a:path w="2331085">
              <a:moveTo>
                <a:pt x="0" y="0"/>
              </a:moveTo>
              <a:lnTo>
                <a:pt x="2331085" y="0"/>
              </a:lnTo>
            </a:path>
          </a:pathLst>
        </a:custGeom>
        <a:ln w="8763">
          <a:solidFill>
            <a:srgbClr val="000000"/>
          </a:solidFill>
        </a:ln>
      </xdr:spPr>
    </xdr:sp>
    <xdr:clientData/>
  </xdr:oneCellAnchor>
  <xdr:oneCellAnchor>
    <xdr:from>
      <xdr:col>37</xdr:col>
      <xdr:colOff>12700</xdr:colOff>
      <xdr:row>93</xdr:row>
      <xdr:rowOff>581259</xdr:rowOff>
    </xdr:from>
    <xdr:ext cx="2922191" cy="45719"/>
    <xdr:sp macro="" textlink="">
      <xdr:nvSpPr>
        <xdr:cNvPr id="14" name="Shape 7">
          <a:extLst>
            <a:ext uri="{FF2B5EF4-FFF2-40B4-BE49-F238E27FC236}">
              <a16:creationId xmlns:a16="http://schemas.microsoft.com/office/drawing/2014/main" id="{1F2B3888-442F-4143-89A3-89177AD1A150}"/>
            </a:ext>
          </a:extLst>
        </xdr:cNvPr>
        <xdr:cNvSpPr/>
      </xdr:nvSpPr>
      <xdr:spPr>
        <a:xfrm flipV="1">
          <a:off x="29540200" y="22050609"/>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15" name="Shape 8">
          <a:extLst>
            <a:ext uri="{FF2B5EF4-FFF2-40B4-BE49-F238E27FC236}">
              <a16:creationId xmlns:a16="http://schemas.microsoft.com/office/drawing/2014/main" id="{E7480E6B-A2AA-4AFD-9604-43EF375E41D1}"/>
            </a:ext>
          </a:extLst>
        </xdr:cNvPr>
        <xdr:cNvSpPr/>
      </xdr:nvSpPr>
      <xdr:spPr>
        <a:xfrm flipV="1">
          <a:off x="32797113" y="22050609"/>
          <a:ext cx="2544208" cy="45719"/>
        </a:xfrm>
        <a:custGeom>
          <a:avLst/>
          <a:gdLst/>
          <a:ahLst/>
          <a:cxnLst/>
          <a:rect l="0" t="0" r="0" b="0"/>
          <a:pathLst>
            <a:path w="2253615">
              <a:moveTo>
                <a:pt x="0" y="0"/>
              </a:moveTo>
              <a:lnTo>
                <a:pt x="2253615" y="0"/>
              </a:lnTo>
            </a:path>
          </a:pathLst>
        </a:custGeom>
        <a:ln w="8763">
          <a:solidFill>
            <a:srgbClr val="000000"/>
          </a:solidFill>
        </a:ln>
      </xdr:spPr>
      <xdr:txBody>
        <a:bodyPr/>
        <a:lstStyle/>
        <a:p>
          <a:endParaRPr lang="en-US"/>
        </a:p>
      </xdr:txBody>
    </xdr:sp>
    <xdr:clientData/>
  </xdr:oneCellAnchor>
  <xdr:oneCellAnchor>
    <xdr:from>
      <xdr:col>37</xdr:col>
      <xdr:colOff>12700</xdr:colOff>
      <xdr:row>94</xdr:row>
      <xdr:rowOff>569805</xdr:rowOff>
    </xdr:from>
    <xdr:ext cx="2892425" cy="45719"/>
    <xdr:sp macro="" textlink="">
      <xdr:nvSpPr>
        <xdr:cNvPr id="16" name="Shape 9">
          <a:extLst>
            <a:ext uri="{FF2B5EF4-FFF2-40B4-BE49-F238E27FC236}">
              <a16:creationId xmlns:a16="http://schemas.microsoft.com/office/drawing/2014/main" id="{FD830A70-A494-4BFE-8564-493D4F27DF29}"/>
            </a:ext>
          </a:extLst>
        </xdr:cNvPr>
        <xdr:cNvSpPr/>
      </xdr:nvSpPr>
      <xdr:spPr>
        <a:xfrm flipV="1">
          <a:off x="29540200" y="22658280"/>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40</xdr:col>
      <xdr:colOff>31750</xdr:colOff>
      <xdr:row>83</xdr:row>
      <xdr:rowOff>222250</xdr:rowOff>
    </xdr:from>
    <xdr:ext cx="2486660" cy="0"/>
    <xdr:sp macro="" textlink="">
      <xdr:nvSpPr>
        <xdr:cNvPr id="17" name="Shape 4">
          <a:extLst>
            <a:ext uri="{FF2B5EF4-FFF2-40B4-BE49-F238E27FC236}">
              <a16:creationId xmlns:a16="http://schemas.microsoft.com/office/drawing/2014/main" id="{5DA5456B-2C05-41DD-AA99-B47F6D9AE2A5}"/>
            </a:ext>
          </a:extLst>
        </xdr:cNvPr>
        <xdr:cNvSpPr/>
      </xdr:nvSpPr>
      <xdr:spPr>
        <a:xfrm>
          <a:off x="32988250" y="17406938"/>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40</xdr:col>
      <xdr:colOff>40638</xdr:colOff>
      <xdr:row>83</xdr:row>
      <xdr:rowOff>302136</xdr:rowOff>
    </xdr:from>
    <xdr:ext cx="2486660" cy="0"/>
    <xdr:sp macro="" textlink="">
      <xdr:nvSpPr>
        <xdr:cNvPr id="18" name="Shape 4">
          <a:extLst>
            <a:ext uri="{FF2B5EF4-FFF2-40B4-BE49-F238E27FC236}">
              <a16:creationId xmlns:a16="http://schemas.microsoft.com/office/drawing/2014/main" id="{888096F1-8B3E-466F-9AB4-C3830552DCF4}"/>
            </a:ext>
          </a:extLst>
        </xdr:cNvPr>
        <xdr:cNvSpPr/>
      </xdr:nvSpPr>
      <xdr:spPr>
        <a:xfrm>
          <a:off x="32997138" y="16955011"/>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wsDr>
</file>

<file path=xl/drawings/drawing2.xml><?xml version="1.0" encoding="utf-8"?>
<xdr:wsDr xmlns:xdr="http://schemas.openxmlformats.org/drawingml/2006/spreadsheetDrawing" xmlns:a="http://schemas.openxmlformats.org/drawingml/2006/main">
  <xdr:oneCellAnchor>
    <xdr:from>
      <xdr:col>37</xdr:col>
      <xdr:colOff>123825</xdr:colOff>
      <xdr:row>79</xdr:row>
      <xdr:rowOff>133350</xdr:rowOff>
    </xdr:from>
    <xdr:ext cx="3037709" cy="420369"/>
    <xdr:pic>
      <xdr:nvPicPr>
        <xdr:cNvPr id="2" name="image1.jpeg">
          <a:extLst>
            <a:ext uri="{FF2B5EF4-FFF2-40B4-BE49-F238E27FC236}">
              <a16:creationId xmlns:a16="http://schemas.microsoft.com/office/drawing/2014/main" id="{1337B0C4-6646-4C78-8E3F-3C040B7C11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51325" y="15430500"/>
          <a:ext cx="3037709" cy="420369"/>
        </a:xfrm>
        <a:prstGeom prst="rect">
          <a:avLst/>
        </a:prstGeom>
      </xdr:spPr>
    </xdr:pic>
    <xdr:clientData/>
  </xdr:oneCellAnchor>
  <xdr:oneCellAnchor>
    <xdr:from>
      <xdr:col>37</xdr:col>
      <xdr:colOff>15083</xdr:colOff>
      <xdr:row>84</xdr:row>
      <xdr:rowOff>9073</xdr:rowOff>
    </xdr:from>
    <xdr:ext cx="2486660" cy="0"/>
    <xdr:sp macro="" textlink="">
      <xdr:nvSpPr>
        <xdr:cNvPr id="3" name="Shape 3">
          <a:extLst>
            <a:ext uri="{FF2B5EF4-FFF2-40B4-BE49-F238E27FC236}">
              <a16:creationId xmlns:a16="http://schemas.microsoft.com/office/drawing/2014/main" id="{73768037-6BFB-4110-8C5B-CE345C7FBF95}"/>
            </a:ext>
          </a:extLst>
        </xdr:cNvPr>
        <xdr:cNvSpPr/>
      </xdr:nvSpPr>
      <xdr:spPr>
        <a:xfrm>
          <a:off x="29583404" y="17364984"/>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40</xdr:col>
      <xdr:colOff>40638</xdr:colOff>
      <xdr:row>81</xdr:row>
      <xdr:rowOff>302136</xdr:rowOff>
    </xdr:from>
    <xdr:ext cx="2486660" cy="0"/>
    <xdr:sp macro="" textlink="">
      <xdr:nvSpPr>
        <xdr:cNvPr id="4" name="Shape 4">
          <a:extLst>
            <a:ext uri="{FF2B5EF4-FFF2-40B4-BE49-F238E27FC236}">
              <a16:creationId xmlns:a16="http://schemas.microsoft.com/office/drawing/2014/main" id="{716F4C90-5A6E-4DAA-9144-D59885C46DC4}"/>
            </a:ext>
          </a:extLst>
        </xdr:cNvPr>
        <xdr:cNvSpPr/>
      </xdr:nvSpPr>
      <xdr:spPr>
        <a:xfrm>
          <a:off x="32959038" y="17085186"/>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37</xdr:col>
      <xdr:colOff>17860</xdr:colOff>
      <xdr:row>85</xdr:row>
      <xdr:rowOff>194402</xdr:rowOff>
    </xdr:from>
    <xdr:ext cx="5929312" cy="45719"/>
    <xdr:sp macro="" textlink="">
      <xdr:nvSpPr>
        <xdr:cNvPr id="5" name="Shape 6">
          <a:extLst>
            <a:ext uri="{FF2B5EF4-FFF2-40B4-BE49-F238E27FC236}">
              <a16:creationId xmlns:a16="http://schemas.microsoft.com/office/drawing/2014/main" id="{D0DEA505-15B3-4875-A0F4-18FFC1D37DDA}"/>
            </a:ext>
          </a:extLst>
        </xdr:cNvPr>
        <xdr:cNvSpPr/>
      </xdr:nvSpPr>
      <xdr:spPr>
        <a:xfrm flipV="1">
          <a:off x="29545360" y="17968052"/>
          <a:ext cx="5929312" cy="45719"/>
        </a:xfrm>
        <a:custGeom>
          <a:avLst/>
          <a:gdLst/>
          <a:ahLst/>
          <a:cxnLst/>
          <a:rect l="0" t="0" r="0" b="0"/>
          <a:pathLst>
            <a:path w="5981700">
              <a:moveTo>
                <a:pt x="0" y="0"/>
              </a:moveTo>
              <a:lnTo>
                <a:pt x="5981700" y="0"/>
              </a:lnTo>
            </a:path>
          </a:pathLst>
        </a:custGeom>
        <a:ln w="19050">
          <a:solidFill>
            <a:srgbClr val="000000"/>
          </a:solidFill>
        </a:ln>
      </xdr:spPr>
    </xdr:sp>
    <xdr:clientData/>
  </xdr:oneCellAnchor>
  <xdr:oneCellAnchor>
    <xdr:from>
      <xdr:col>37</xdr:col>
      <xdr:colOff>12700</xdr:colOff>
      <xdr:row>93</xdr:row>
      <xdr:rowOff>581259</xdr:rowOff>
    </xdr:from>
    <xdr:ext cx="2922191" cy="45719"/>
    <xdr:sp macro="" textlink="">
      <xdr:nvSpPr>
        <xdr:cNvPr id="6" name="Shape 7">
          <a:extLst>
            <a:ext uri="{FF2B5EF4-FFF2-40B4-BE49-F238E27FC236}">
              <a16:creationId xmlns:a16="http://schemas.microsoft.com/office/drawing/2014/main" id="{8037CC8D-F5EE-4844-BF0E-3C67D8818D23}"/>
            </a:ext>
          </a:extLst>
        </xdr:cNvPr>
        <xdr:cNvSpPr/>
      </xdr:nvSpPr>
      <xdr:spPr>
        <a:xfrm flipV="1">
          <a:off x="29540200" y="22069659"/>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7" name="Shape 8">
          <a:extLst>
            <a:ext uri="{FF2B5EF4-FFF2-40B4-BE49-F238E27FC236}">
              <a16:creationId xmlns:a16="http://schemas.microsoft.com/office/drawing/2014/main" id="{F45FCDF3-7661-416B-941D-E5FA8A5FF835}"/>
            </a:ext>
          </a:extLst>
        </xdr:cNvPr>
        <xdr:cNvSpPr/>
      </xdr:nvSpPr>
      <xdr:spPr>
        <a:xfrm flipV="1">
          <a:off x="32797113" y="22069659"/>
          <a:ext cx="2544208" cy="45719"/>
        </a:xfrm>
        <a:custGeom>
          <a:avLst/>
          <a:gdLst/>
          <a:ahLst/>
          <a:cxnLst/>
          <a:rect l="0" t="0" r="0" b="0"/>
          <a:pathLst>
            <a:path w="2253615">
              <a:moveTo>
                <a:pt x="0" y="0"/>
              </a:moveTo>
              <a:lnTo>
                <a:pt x="2253615" y="0"/>
              </a:lnTo>
            </a:path>
          </a:pathLst>
        </a:custGeom>
        <a:ln w="8763">
          <a:solidFill>
            <a:srgbClr val="000000"/>
          </a:solidFill>
        </a:ln>
      </xdr:spPr>
    </xdr:sp>
    <xdr:clientData/>
  </xdr:oneCellAnchor>
  <xdr:oneCellAnchor>
    <xdr:from>
      <xdr:col>37</xdr:col>
      <xdr:colOff>12700</xdr:colOff>
      <xdr:row>94</xdr:row>
      <xdr:rowOff>569805</xdr:rowOff>
    </xdr:from>
    <xdr:ext cx="2892425" cy="45719"/>
    <xdr:sp macro="" textlink="">
      <xdr:nvSpPr>
        <xdr:cNvPr id="8" name="Shape 9">
          <a:extLst>
            <a:ext uri="{FF2B5EF4-FFF2-40B4-BE49-F238E27FC236}">
              <a16:creationId xmlns:a16="http://schemas.microsoft.com/office/drawing/2014/main" id="{03FDAB79-BF12-4E22-8DB5-3C68E7390DAB}"/>
            </a:ext>
          </a:extLst>
        </xdr:cNvPr>
        <xdr:cNvSpPr/>
      </xdr:nvSpPr>
      <xdr:spPr>
        <a:xfrm flipV="1">
          <a:off x="29540200" y="22677330"/>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94</xdr:row>
      <xdr:rowOff>615523</xdr:rowOff>
    </xdr:from>
    <xdr:ext cx="2502537" cy="45719"/>
    <xdr:sp macro="" textlink="">
      <xdr:nvSpPr>
        <xdr:cNvPr id="9" name="Shape 10">
          <a:extLst>
            <a:ext uri="{FF2B5EF4-FFF2-40B4-BE49-F238E27FC236}">
              <a16:creationId xmlns:a16="http://schemas.microsoft.com/office/drawing/2014/main" id="{385DB4C0-E207-43D9-A027-DDCE8DD439FA}"/>
            </a:ext>
          </a:extLst>
        </xdr:cNvPr>
        <xdr:cNvSpPr/>
      </xdr:nvSpPr>
      <xdr:spPr>
        <a:xfrm>
          <a:off x="32797113" y="22723048"/>
          <a:ext cx="2502537" cy="45719"/>
        </a:xfrm>
        <a:custGeom>
          <a:avLst/>
          <a:gdLst/>
          <a:ahLst/>
          <a:cxnLst/>
          <a:rect l="0" t="0" r="0" b="0"/>
          <a:pathLst>
            <a:path w="2331085">
              <a:moveTo>
                <a:pt x="0" y="0"/>
              </a:moveTo>
              <a:lnTo>
                <a:pt x="2331085" y="0"/>
              </a:lnTo>
            </a:path>
          </a:pathLst>
        </a:custGeom>
        <a:ln w="8763">
          <a:solidFill>
            <a:srgbClr val="000000"/>
          </a:solidFill>
        </a:ln>
      </xdr:spPr>
    </xdr:sp>
    <xdr:clientData/>
  </xdr:oneCellAnchor>
  <xdr:oneCellAnchor>
    <xdr:from>
      <xdr:col>37</xdr:col>
      <xdr:colOff>12700</xdr:colOff>
      <xdr:row>82</xdr:row>
      <xdr:rowOff>10647</xdr:rowOff>
    </xdr:from>
    <xdr:ext cx="2486660" cy="0"/>
    <xdr:sp macro="" textlink="">
      <xdr:nvSpPr>
        <xdr:cNvPr id="11" name="Shape 5">
          <a:extLst>
            <a:ext uri="{FF2B5EF4-FFF2-40B4-BE49-F238E27FC236}">
              <a16:creationId xmlns:a16="http://schemas.microsoft.com/office/drawing/2014/main" id="{B2C83847-BC9D-49B1-ABE7-D9CD642C6470}"/>
            </a:ext>
          </a:extLst>
        </xdr:cNvPr>
        <xdr:cNvSpPr/>
      </xdr:nvSpPr>
      <xdr:spPr>
        <a:xfrm>
          <a:off x="29540200" y="17098497"/>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40</xdr:col>
      <xdr:colOff>6803</xdr:colOff>
      <xdr:row>84</xdr:row>
      <xdr:rowOff>6803</xdr:rowOff>
    </xdr:from>
    <xdr:ext cx="2486660" cy="0"/>
    <xdr:sp macro="" textlink="">
      <xdr:nvSpPr>
        <xdr:cNvPr id="12" name="Shape 4">
          <a:extLst>
            <a:ext uri="{FF2B5EF4-FFF2-40B4-BE49-F238E27FC236}">
              <a16:creationId xmlns:a16="http://schemas.microsoft.com/office/drawing/2014/main" id="{8B3FDAB0-7553-4A75-A590-07732BDE3727}"/>
            </a:ext>
          </a:extLst>
        </xdr:cNvPr>
        <xdr:cNvSpPr/>
      </xdr:nvSpPr>
      <xdr:spPr>
        <a:xfrm>
          <a:off x="32963303" y="17362714"/>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37</xdr:col>
      <xdr:colOff>12700</xdr:colOff>
      <xdr:row>93</xdr:row>
      <xdr:rowOff>581259</xdr:rowOff>
    </xdr:from>
    <xdr:ext cx="2922191" cy="45719"/>
    <xdr:sp macro="" textlink="">
      <xdr:nvSpPr>
        <xdr:cNvPr id="13" name="Shape 7">
          <a:extLst>
            <a:ext uri="{FF2B5EF4-FFF2-40B4-BE49-F238E27FC236}">
              <a16:creationId xmlns:a16="http://schemas.microsoft.com/office/drawing/2014/main" id="{84A0E0DE-2B48-4692-81D0-B5090299A6E4}"/>
            </a:ext>
          </a:extLst>
        </xdr:cNvPr>
        <xdr:cNvSpPr/>
      </xdr:nvSpPr>
      <xdr:spPr>
        <a:xfrm flipV="1">
          <a:off x="29540200" y="22041084"/>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14" name="Shape 8">
          <a:extLst>
            <a:ext uri="{FF2B5EF4-FFF2-40B4-BE49-F238E27FC236}">
              <a16:creationId xmlns:a16="http://schemas.microsoft.com/office/drawing/2014/main" id="{77FD56B4-55AD-4956-8114-AD79E3A9CB73}"/>
            </a:ext>
          </a:extLst>
        </xdr:cNvPr>
        <xdr:cNvSpPr/>
      </xdr:nvSpPr>
      <xdr:spPr>
        <a:xfrm flipV="1">
          <a:off x="32778063" y="22041084"/>
          <a:ext cx="2544208" cy="45719"/>
        </a:xfrm>
        <a:custGeom>
          <a:avLst/>
          <a:gdLst/>
          <a:ahLst/>
          <a:cxnLst/>
          <a:rect l="0" t="0" r="0" b="0"/>
          <a:pathLst>
            <a:path w="2253615">
              <a:moveTo>
                <a:pt x="0" y="0"/>
              </a:moveTo>
              <a:lnTo>
                <a:pt x="2253615" y="0"/>
              </a:lnTo>
            </a:path>
          </a:pathLst>
        </a:custGeom>
        <a:ln w="8763">
          <a:solidFill>
            <a:srgbClr val="000000"/>
          </a:solidFill>
        </a:ln>
      </xdr:spPr>
    </xdr:sp>
    <xdr:clientData/>
  </xdr:oneCellAnchor>
  <xdr:oneCellAnchor>
    <xdr:from>
      <xdr:col>37</xdr:col>
      <xdr:colOff>12700</xdr:colOff>
      <xdr:row>94</xdr:row>
      <xdr:rowOff>569805</xdr:rowOff>
    </xdr:from>
    <xdr:ext cx="2892425" cy="45719"/>
    <xdr:sp macro="" textlink="">
      <xdr:nvSpPr>
        <xdr:cNvPr id="15" name="Shape 9">
          <a:extLst>
            <a:ext uri="{FF2B5EF4-FFF2-40B4-BE49-F238E27FC236}">
              <a16:creationId xmlns:a16="http://schemas.microsoft.com/office/drawing/2014/main" id="{A431E47D-2ACD-4365-BD59-4C81A4119CFB}"/>
            </a:ext>
          </a:extLst>
        </xdr:cNvPr>
        <xdr:cNvSpPr/>
      </xdr:nvSpPr>
      <xdr:spPr>
        <a:xfrm flipV="1">
          <a:off x="29540200" y="22648755"/>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94</xdr:row>
      <xdr:rowOff>615523</xdr:rowOff>
    </xdr:from>
    <xdr:ext cx="2502537" cy="45719"/>
    <xdr:sp macro="" textlink="">
      <xdr:nvSpPr>
        <xdr:cNvPr id="16" name="Shape 10">
          <a:extLst>
            <a:ext uri="{FF2B5EF4-FFF2-40B4-BE49-F238E27FC236}">
              <a16:creationId xmlns:a16="http://schemas.microsoft.com/office/drawing/2014/main" id="{7542EE60-32DA-45C9-83E4-D355DE674A23}"/>
            </a:ext>
          </a:extLst>
        </xdr:cNvPr>
        <xdr:cNvSpPr/>
      </xdr:nvSpPr>
      <xdr:spPr>
        <a:xfrm>
          <a:off x="32778063" y="22694473"/>
          <a:ext cx="2502537" cy="45719"/>
        </a:xfrm>
        <a:custGeom>
          <a:avLst/>
          <a:gdLst/>
          <a:ahLst/>
          <a:cxnLst/>
          <a:rect l="0" t="0" r="0" b="0"/>
          <a:pathLst>
            <a:path w="2331085">
              <a:moveTo>
                <a:pt x="0" y="0"/>
              </a:moveTo>
              <a:lnTo>
                <a:pt x="2331085" y="0"/>
              </a:lnTo>
            </a:path>
          </a:pathLst>
        </a:custGeom>
        <a:ln w="8763">
          <a:solidFill>
            <a:srgbClr val="000000"/>
          </a:solidFill>
        </a:ln>
      </xdr:spPr>
    </xdr:sp>
    <xdr:clientData/>
  </xdr:oneCellAnchor>
  <xdr:oneCellAnchor>
    <xdr:from>
      <xdr:col>37</xdr:col>
      <xdr:colOff>12700</xdr:colOff>
      <xdr:row>93</xdr:row>
      <xdr:rowOff>581259</xdr:rowOff>
    </xdr:from>
    <xdr:ext cx="2922191" cy="45719"/>
    <xdr:sp macro="" textlink="">
      <xdr:nvSpPr>
        <xdr:cNvPr id="10" name="Shape 7">
          <a:extLst>
            <a:ext uri="{FF2B5EF4-FFF2-40B4-BE49-F238E27FC236}">
              <a16:creationId xmlns:a16="http://schemas.microsoft.com/office/drawing/2014/main" id="{73BCF984-AE54-4883-9493-1CF31BB4A717}"/>
            </a:ext>
          </a:extLst>
        </xdr:cNvPr>
        <xdr:cNvSpPr/>
      </xdr:nvSpPr>
      <xdr:spPr>
        <a:xfrm flipV="1">
          <a:off x="29540200" y="21831534"/>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17" name="Shape 8">
          <a:extLst>
            <a:ext uri="{FF2B5EF4-FFF2-40B4-BE49-F238E27FC236}">
              <a16:creationId xmlns:a16="http://schemas.microsoft.com/office/drawing/2014/main" id="{590DA9EB-5EB2-4D8D-B0FB-F106CADE110E}"/>
            </a:ext>
          </a:extLst>
        </xdr:cNvPr>
        <xdr:cNvSpPr/>
      </xdr:nvSpPr>
      <xdr:spPr>
        <a:xfrm flipV="1">
          <a:off x="32797113" y="21831534"/>
          <a:ext cx="2544208" cy="45719"/>
        </a:xfrm>
        <a:custGeom>
          <a:avLst/>
          <a:gdLst/>
          <a:ahLst/>
          <a:cxnLst/>
          <a:rect l="0" t="0" r="0" b="0"/>
          <a:pathLst>
            <a:path w="2253615">
              <a:moveTo>
                <a:pt x="0" y="0"/>
              </a:moveTo>
              <a:lnTo>
                <a:pt x="2253615" y="0"/>
              </a:lnTo>
            </a:path>
          </a:pathLst>
        </a:custGeom>
        <a:ln w="8763">
          <a:solidFill>
            <a:srgbClr val="000000"/>
          </a:solidFill>
        </a:ln>
      </xdr:spPr>
    </xdr:sp>
    <xdr:clientData/>
  </xdr:oneCellAnchor>
  <xdr:oneCellAnchor>
    <xdr:from>
      <xdr:col>37</xdr:col>
      <xdr:colOff>12700</xdr:colOff>
      <xdr:row>94</xdr:row>
      <xdr:rowOff>569805</xdr:rowOff>
    </xdr:from>
    <xdr:ext cx="2892425" cy="45719"/>
    <xdr:sp macro="" textlink="">
      <xdr:nvSpPr>
        <xdr:cNvPr id="18" name="Shape 9">
          <a:extLst>
            <a:ext uri="{FF2B5EF4-FFF2-40B4-BE49-F238E27FC236}">
              <a16:creationId xmlns:a16="http://schemas.microsoft.com/office/drawing/2014/main" id="{A1A4BAC7-FC3D-4E72-BACE-16A23A67A84B}"/>
            </a:ext>
          </a:extLst>
        </xdr:cNvPr>
        <xdr:cNvSpPr/>
      </xdr:nvSpPr>
      <xdr:spPr>
        <a:xfrm flipV="1">
          <a:off x="29540200" y="22439205"/>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94</xdr:row>
      <xdr:rowOff>615523</xdr:rowOff>
    </xdr:from>
    <xdr:ext cx="2502537" cy="45719"/>
    <xdr:sp macro="" textlink="">
      <xdr:nvSpPr>
        <xdr:cNvPr id="19" name="Shape 10">
          <a:extLst>
            <a:ext uri="{FF2B5EF4-FFF2-40B4-BE49-F238E27FC236}">
              <a16:creationId xmlns:a16="http://schemas.microsoft.com/office/drawing/2014/main" id="{00344E29-6575-4B63-BBC7-3152C7FBAA85}"/>
            </a:ext>
          </a:extLst>
        </xdr:cNvPr>
        <xdr:cNvSpPr/>
      </xdr:nvSpPr>
      <xdr:spPr>
        <a:xfrm>
          <a:off x="32797113" y="22484923"/>
          <a:ext cx="2502537" cy="45719"/>
        </a:xfrm>
        <a:custGeom>
          <a:avLst/>
          <a:gdLst/>
          <a:ahLst/>
          <a:cxnLst/>
          <a:rect l="0" t="0" r="0" b="0"/>
          <a:pathLst>
            <a:path w="2331085">
              <a:moveTo>
                <a:pt x="0" y="0"/>
              </a:moveTo>
              <a:lnTo>
                <a:pt x="2331085" y="0"/>
              </a:lnTo>
            </a:path>
          </a:pathLst>
        </a:custGeom>
        <a:ln w="8763">
          <a:solidFill>
            <a:srgbClr val="000000"/>
          </a:solidFill>
        </a:ln>
      </xdr:spPr>
    </xdr:sp>
    <xdr:clientData/>
  </xdr:oneCellAnchor>
  <xdr:oneCellAnchor>
    <xdr:from>
      <xdr:col>37</xdr:col>
      <xdr:colOff>12700</xdr:colOff>
      <xdr:row>93</xdr:row>
      <xdr:rowOff>581259</xdr:rowOff>
    </xdr:from>
    <xdr:ext cx="2922191" cy="45719"/>
    <xdr:sp macro="" textlink="">
      <xdr:nvSpPr>
        <xdr:cNvPr id="20" name="Shape 7">
          <a:extLst>
            <a:ext uri="{FF2B5EF4-FFF2-40B4-BE49-F238E27FC236}">
              <a16:creationId xmlns:a16="http://schemas.microsoft.com/office/drawing/2014/main" id="{56947DDA-9547-456C-AAD0-B844E922A1E3}"/>
            </a:ext>
          </a:extLst>
        </xdr:cNvPr>
        <xdr:cNvSpPr/>
      </xdr:nvSpPr>
      <xdr:spPr>
        <a:xfrm flipV="1">
          <a:off x="29540200" y="21831534"/>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21" name="Shape 8">
          <a:extLst>
            <a:ext uri="{FF2B5EF4-FFF2-40B4-BE49-F238E27FC236}">
              <a16:creationId xmlns:a16="http://schemas.microsoft.com/office/drawing/2014/main" id="{7C96FE6B-2CF5-46DB-B89F-908CE8072532}"/>
            </a:ext>
          </a:extLst>
        </xdr:cNvPr>
        <xdr:cNvSpPr/>
      </xdr:nvSpPr>
      <xdr:spPr>
        <a:xfrm flipV="1">
          <a:off x="32797113" y="21831534"/>
          <a:ext cx="2544208" cy="45719"/>
        </a:xfrm>
        <a:custGeom>
          <a:avLst/>
          <a:gdLst/>
          <a:ahLst/>
          <a:cxnLst/>
          <a:rect l="0" t="0" r="0" b="0"/>
          <a:pathLst>
            <a:path w="2253615">
              <a:moveTo>
                <a:pt x="0" y="0"/>
              </a:moveTo>
              <a:lnTo>
                <a:pt x="2253615" y="0"/>
              </a:lnTo>
            </a:path>
          </a:pathLst>
        </a:custGeom>
        <a:ln w="8763">
          <a:solidFill>
            <a:srgbClr val="000000"/>
          </a:solidFill>
        </a:ln>
      </xdr:spPr>
      <xdr:txBody>
        <a:bodyPr/>
        <a:lstStyle/>
        <a:p>
          <a:endParaRPr lang="en-US"/>
        </a:p>
      </xdr:txBody>
    </xdr:sp>
    <xdr:clientData/>
  </xdr:oneCellAnchor>
  <xdr:oneCellAnchor>
    <xdr:from>
      <xdr:col>37</xdr:col>
      <xdr:colOff>12700</xdr:colOff>
      <xdr:row>94</xdr:row>
      <xdr:rowOff>569805</xdr:rowOff>
    </xdr:from>
    <xdr:ext cx="2892425" cy="45719"/>
    <xdr:sp macro="" textlink="">
      <xdr:nvSpPr>
        <xdr:cNvPr id="22" name="Shape 9">
          <a:extLst>
            <a:ext uri="{FF2B5EF4-FFF2-40B4-BE49-F238E27FC236}">
              <a16:creationId xmlns:a16="http://schemas.microsoft.com/office/drawing/2014/main" id="{45184EC8-D02D-498A-B491-80E2851FDC9E}"/>
            </a:ext>
          </a:extLst>
        </xdr:cNvPr>
        <xdr:cNvSpPr/>
      </xdr:nvSpPr>
      <xdr:spPr>
        <a:xfrm flipV="1">
          <a:off x="29540200" y="22439205"/>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wsDr>
</file>

<file path=xl/drawings/drawing3.xml><?xml version="1.0" encoding="utf-8"?>
<xdr:wsDr xmlns:xdr="http://schemas.openxmlformats.org/drawingml/2006/spreadsheetDrawing" xmlns:a="http://schemas.openxmlformats.org/drawingml/2006/main">
  <xdr:oneCellAnchor>
    <xdr:from>
      <xdr:col>37</xdr:col>
      <xdr:colOff>123825</xdr:colOff>
      <xdr:row>79</xdr:row>
      <xdr:rowOff>133350</xdr:rowOff>
    </xdr:from>
    <xdr:ext cx="3037709" cy="420369"/>
    <xdr:pic>
      <xdr:nvPicPr>
        <xdr:cNvPr id="2" name="image1.jpeg">
          <a:extLst>
            <a:ext uri="{FF2B5EF4-FFF2-40B4-BE49-F238E27FC236}">
              <a16:creationId xmlns:a16="http://schemas.microsoft.com/office/drawing/2014/main" id="{A3CBDA97-9B4F-4942-BD83-5AE9E21279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51325" y="15430500"/>
          <a:ext cx="3037709" cy="420369"/>
        </a:xfrm>
        <a:prstGeom prst="rect">
          <a:avLst/>
        </a:prstGeom>
      </xdr:spPr>
    </xdr:pic>
    <xdr:clientData/>
  </xdr:oneCellAnchor>
  <xdr:oneCellAnchor>
    <xdr:from>
      <xdr:col>37</xdr:col>
      <xdr:colOff>15082</xdr:colOff>
      <xdr:row>83</xdr:row>
      <xdr:rowOff>219983</xdr:rowOff>
    </xdr:from>
    <xdr:ext cx="2486660" cy="0"/>
    <xdr:sp macro="" textlink="">
      <xdr:nvSpPr>
        <xdr:cNvPr id="3" name="Shape 3">
          <a:extLst>
            <a:ext uri="{FF2B5EF4-FFF2-40B4-BE49-F238E27FC236}">
              <a16:creationId xmlns:a16="http://schemas.microsoft.com/office/drawing/2014/main" id="{46C340A2-BCAE-49E9-BE66-6FC82459E364}"/>
            </a:ext>
          </a:extLst>
        </xdr:cNvPr>
        <xdr:cNvSpPr/>
      </xdr:nvSpPr>
      <xdr:spPr>
        <a:xfrm>
          <a:off x="29542582" y="17536433"/>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40</xdr:col>
      <xdr:colOff>40638</xdr:colOff>
      <xdr:row>81</xdr:row>
      <xdr:rowOff>302136</xdr:rowOff>
    </xdr:from>
    <xdr:ext cx="2486660" cy="0"/>
    <xdr:sp macro="" textlink="">
      <xdr:nvSpPr>
        <xdr:cNvPr id="4" name="Shape 4">
          <a:extLst>
            <a:ext uri="{FF2B5EF4-FFF2-40B4-BE49-F238E27FC236}">
              <a16:creationId xmlns:a16="http://schemas.microsoft.com/office/drawing/2014/main" id="{A555CE77-D409-4FC7-840C-9A4F30D44308}"/>
            </a:ext>
          </a:extLst>
        </xdr:cNvPr>
        <xdr:cNvSpPr/>
      </xdr:nvSpPr>
      <xdr:spPr>
        <a:xfrm>
          <a:off x="32959038" y="17085186"/>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37</xdr:col>
      <xdr:colOff>17860</xdr:colOff>
      <xdr:row>85</xdr:row>
      <xdr:rowOff>194402</xdr:rowOff>
    </xdr:from>
    <xdr:ext cx="5929312" cy="45719"/>
    <xdr:sp macro="" textlink="">
      <xdr:nvSpPr>
        <xdr:cNvPr id="5" name="Shape 6">
          <a:extLst>
            <a:ext uri="{FF2B5EF4-FFF2-40B4-BE49-F238E27FC236}">
              <a16:creationId xmlns:a16="http://schemas.microsoft.com/office/drawing/2014/main" id="{31F9F600-FAE2-482A-9212-4B4AA461F9A8}"/>
            </a:ext>
          </a:extLst>
        </xdr:cNvPr>
        <xdr:cNvSpPr/>
      </xdr:nvSpPr>
      <xdr:spPr>
        <a:xfrm flipV="1">
          <a:off x="29545360" y="17968052"/>
          <a:ext cx="5929312" cy="45719"/>
        </a:xfrm>
        <a:custGeom>
          <a:avLst/>
          <a:gdLst/>
          <a:ahLst/>
          <a:cxnLst/>
          <a:rect l="0" t="0" r="0" b="0"/>
          <a:pathLst>
            <a:path w="5981700">
              <a:moveTo>
                <a:pt x="0" y="0"/>
              </a:moveTo>
              <a:lnTo>
                <a:pt x="5981700" y="0"/>
              </a:lnTo>
            </a:path>
          </a:pathLst>
        </a:custGeom>
        <a:ln w="19050">
          <a:solidFill>
            <a:srgbClr val="000000"/>
          </a:solidFill>
        </a:ln>
      </xdr:spPr>
    </xdr:sp>
    <xdr:clientData/>
  </xdr:oneCellAnchor>
  <xdr:oneCellAnchor>
    <xdr:from>
      <xdr:col>37</xdr:col>
      <xdr:colOff>12700</xdr:colOff>
      <xdr:row>93</xdr:row>
      <xdr:rowOff>581259</xdr:rowOff>
    </xdr:from>
    <xdr:ext cx="2922191" cy="45719"/>
    <xdr:sp macro="" textlink="">
      <xdr:nvSpPr>
        <xdr:cNvPr id="6" name="Shape 7">
          <a:extLst>
            <a:ext uri="{FF2B5EF4-FFF2-40B4-BE49-F238E27FC236}">
              <a16:creationId xmlns:a16="http://schemas.microsoft.com/office/drawing/2014/main" id="{109D6073-2DED-4542-B816-8D53FCF0A4E2}"/>
            </a:ext>
          </a:extLst>
        </xdr:cNvPr>
        <xdr:cNvSpPr/>
      </xdr:nvSpPr>
      <xdr:spPr>
        <a:xfrm flipV="1">
          <a:off x="29540200" y="22269684"/>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7" name="Shape 8">
          <a:extLst>
            <a:ext uri="{FF2B5EF4-FFF2-40B4-BE49-F238E27FC236}">
              <a16:creationId xmlns:a16="http://schemas.microsoft.com/office/drawing/2014/main" id="{234958AD-5EDA-47E2-A436-B2D265458B57}"/>
            </a:ext>
          </a:extLst>
        </xdr:cNvPr>
        <xdr:cNvSpPr/>
      </xdr:nvSpPr>
      <xdr:spPr>
        <a:xfrm flipV="1">
          <a:off x="32797113" y="22269684"/>
          <a:ext cx="2544208" cy="45719"/>
        </a:xfrm>
        <a:custGeom>
          <a:avLst/>
          <a:gdLst/>
          <a:ahLst/>
          <a:cxnLst/>
          <a:rect l="0" t="0" r="0" b="0"/>
          <a:pathLst>
            <a:path w="2253615">
              <a:moveTo>
                <a:pt x="0" y="0"/>
              </a:moveTo>
              <a:lnTo>
                <a:pt x="2253615" y="0"/>
              </a:lnTo>
            </a:path>
          </a:pathLst>
        </a:custGeom>
        <a:ln w="8763">
          <a:solidFill>
            <a:srgbClr val="000000"/>
          </a:solidFill>
        </a:ln>
      </xdr:spPr>
    </xdr:sp>
    <xdr:clientData/>
  </xdr:oneCellAnchor>
  <xdr:oneCellAnchor>
    <xdr:from>
      <xdr:col>37</xdr:col>
      <xdr:colOff>12700</xdr:colOff>
      <xdr:row>94</xdr:row>
      <xdr:rowOff>569805</xdr:rowOff>
    </xdr:from>
    <xdr:ext cx="2892425" cy="45719"/>
    <xdr:sp macro="" textlink="">
      <xdr:nvSpPr>
        <xdr:cNvPr id="8" name="Shape 9">
          <a:extLst>
            <a:ext uri="{FF2B5EF4-FFF2-40B4-BE49-F238E27FC236}">
              <a16:creationId xmlns:a16="http://schemas.microsoft.com/office/drawing/2014/main" id="{7662B223-B81D-41CE-9342-6613BCC90B79}"/>
            </a:ext>
          </a:extLst>
        </xdr:cNvPr>
        <xdr:cNvSpPr/>
      </xdr:nvSpPr>
      <xdr:spPr>
        <a:xfrm flipV="1">
          <a:off x="29540200" y="22877355"/>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94</xdr:row>
      <xdr:rowOff>615523</xdr:rowOff>
    </xdr:from>
    <xdr:ext cx="2502537" cy="45719"/>
    <xdr:sp macro="" textlink="">
      <xdr:nvSpPr>
        <xdr:cNvPr id="9" name="Shape 10">
          <a:extLst>
            <a:ext uri="{FF2B5EF4-FFF2-40B4-BE49-F238E27FC236}">
              <a16:creationId xmlns:a16="http://schemas.microsoft.com/office/drawing/2014/main" id="{3A6A9637-0D10-40C1-83B7-CECC4DBBCC84}"/>
            </a:ext>
          </a:extLst>
        </xdr:cNvPr>
        <xdr:cNvSpPr/>
      </xdr:nvSpPr>
      <xdr:spPr>
        <a:xfrm>
          <a:off x="32797113" y="22923073"/>
          <a:ext cx="2502537" cy="45719"/>
        </a:xfrm>
        <a:custGeom>
          <a:avLst/>
          <a:gdLst/>
          <a:ahLst/>
          <a:cxnLst/>
          <a:rect l="0" t="0" r="0" b="0"/>
          <a:pathLst>
            <a:path w="2331085">
              <a:moveTo>
                <a:pt x="0" y="0"/>
              </a:moveTo>
              <a:lnTo>
                <a:pt x="2331085" y="0"/>
              </a:lnTo>
            </a:path>
          </a:pathLst>
        </a:custGeom>
        <a:ln w="8763">
          <a:solidFill>
            <a:srgbClr val="000000"/>
          </a:solidFill>
        </a:ln>
      </xdr:spPr>
    </xdr:sp>
    <xdr:clientData/>
  </xdr:oneCellAnchor>
  <xdr:oneCellAnchor>
    <xdr:from>
      <xdr:col>37</xdr:col>
      <xdr:colOff>12700</xdr:colOff>
      <xdr:row>82</xdr:row>
      <xdr:rowOff>10647</xdr:rowOff>
    </xdr:from>
    <xdr:ext cx="2486660" cy="0"/>
    <xdr:sp macro="" textlink="">
      <xdr:nvSpPr>
        <xdr:cNvPr id="11" name="Shape 5">
          <a:extLst>
            <a:ext uri="{FF2B5EF4-FFF2-40B4-BE49-F238E27FC236}">
              <a16:creationId xmlns:a16="http://schemas.microsoft.com/office/drawing/2014/main" id="{E8AE3B59-5BA1-4AF4-B7E5-BF73FCBE4554}"/>
            </a:ext>
          </a:extLst>
        </xdr:cNvPr>
        <xdr:cNvSpPr/>
      </xdr:nvSpPr>
      <xdr:spPr>
        <a:xfrm>
          <a:off x="29540200" y="17098497"/>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37</xdr:col>
      <xdr:colOff>12700</xdr:colOff>
      <xdr:row>93</xdr:row>
      <xdr:rowOff>581259</xdr:rowOff>
    </xdr:from>
    <xdr:ext cx="2922191" cy="45719"/>
    <xdr:sp macro="" textlink="">
      <xdr:nvSpPr>
        <xdr:cNvPr id="12" name="Shape 7">
          <a:extLst>
            <a:ext uri="{FF2B5EF4-FFF2-40B4-BE49-F238E27FC236}">
              <a16:creationId xmlns:a16="http://schemas.microsoft.com/office/drawing/2014/main" id="{0B748ECF-1135-45FC-BE5F-15F6063A2819}"/>
            </a:ext>
          </a:extLst>
        </xdr:cNvPr>
        <xdr:cNvSpPr/>
      </xdr:nvSpPr>
      <xdr:spPr>
        <a:xfrm flipV="1">
          <a:off x="29540200" y="22041084"/>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13" name="Shape 8">
          <a:extLst>
            <a:ext uri="{FF2B5EF4-FFF2-40B4-BE49-F238E27FC236}">
              <a16:creationId xmlns:a16="http://schemas.microsoft.com/office/drawing/2014/main" id="{6AB407FB-166C-4523-9BE7-FE72B9BB9B55}"/>
            </a:ext>
          </a:extLst>
        </xdr:cNvPr>
        <xdr:cNvSpPr/>
      </xdr:nvSpPr>
      <xdr:spPr>
        <a:xfrm flipV="1">
          <a:off x="32778063" y="22041084"/>
          <a:ext cx="2544208" cy="45719"/>
        </a:xfrm>
        <a:custGeom>
          <a:avLst/>
          <a:gdLst/>
          <a:ahLst/>
          <a:cxnLst/>
          <a:rect l="0" t="0" r="0" b="0"/>
          <a:pathLst>
            <a:path w="2253615">
              <a:moveTo>
                <a:pt x="0" y="0"/>
              </a:moveTo>
              <a:lnTo>
                <a:pt x="2253615" y="0"/>
              </a:lnTo>
            </a:path>
          </a:pathLst>
        </a:custGeom>
        <a:ln w="8763">
          <a:solidFill>
            <a:srgbClr val="000000"/>
          </a:solidFill>
        </a:ln>
      </xdr:spPr>
      <xdr:txBody>
        <a:bodyPr/>
        <a:lstStyle/>
        <a:p>
          <a:endParaRPr lang="en-US"/>
        </a:p>
      </xdr:txBody>
    </xdr:sp>
    <xdr:clientData/>
  </xdr:oneCellAnchor>
  <xdr:oneCellAnchor>
    <xdr:from>
      <xdr:col>37</xdr:col>
      <xdr:colOff>12700</xdr:colOff>
      <xdr:row>94</xdr:row>
      <xdr:rowOff>569805</xdr:rowOff>
    </xdr:from>
    <xdr:ext cx="2892425" cy="45719"/>
    <xdr:sp macro="" textlink="">
      <xdr:nvSpPr>
        <xdr:cNvPr id="14" name="Shape 9">
          <a:extLst>
            <a:ext uri="{FF2B5EF4-FFF2-40B4-BE49-F238E27FC236}">
              <a16:creationId xmlns:a16="http://schemas.microsoft.com/office/drawing/2014/main" id="{51AC1E97-DF2B-433C-96AF-C5E571025F55}"/>
            </a:ext>
          </a:extLst>
        </xdr:cNvPr>
        <xdr:cNvSpPr/>
      </xdr:nvSpPr>
      <xdr:spPr>
        <a:xfrm flipV="1">
          <a:off x="29540200" y="22648755"/>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94</xdr:row>
      <xdr:rowOff>615523</xdr:rowOff>
    </xdr:from>
    <xdr:ext cx="2502537" cy="45719"/>
    <xdr:sp macro="" textlink="">
      <xdr:nvSpPr>
        <xdr:cNvPr id="15" name="Shape 10">
          <a:extLst>
            <a:ext uri="{FF2B5EF4-FFF2-40B4-BE49-F238E27FC236}">
              <a16:creationId xmlns:a16="http://schemas.microsoft.com/office/drawing/2014/main" id="{AFF77F74-1C40-4307-854B-FD83BCFF65B5}"/>
            </a:ext>
          </a:extLst>
        </xdr:cNvPr>
        <xdr:cNvSpPr/>
      </xdr:nvSpPr>
      <xdr:spPr>
        <a:xfrm>
          <a:off x="32778063" y="22694473"/>
          <a:ext cx="2502537" cy="45719"/>
        </a:xfrm>
        <a:custGeom>
          <a:avLst/>
          <a:gdLst/>
          <a:ahLst/>
          <a:cxnLst/>
          <a:rect l="0" t="0" r="0" b="0"/>
          <a:pathLst>
            <a:path w="2331085">
              <a:moveTo>
                <a:pt x="0" y="0"/>
              </a:moveTo>
              <a:lnTo>
                <a:pt x="2331085" y="0"/>
              </a:lnTo>
            </a:path>
          </a:pathLst>
        </a:custGeom>
        <a:ln w="8763">
          <a:solidFill>
            <a:srgbClr val="000000"/>
          </a:solidFill>
        </a:ln>
      </xdr:spPr>
    </xdr:sp>
    <xdr:clientData/>
  </xdr:oneCellAnchor>
  <xdr:oneCellAnchor>
    <xdr:from>
      <xdr:col>40</xdr:col>
      <xdr:colOff>31750</xdr:colOff>
      <xdr:row>83</xdr:row>
      <xdr:rowOff>222250</xdr:rowOff>
    </xdr:from>
    <xdr:ext cx="2486660" cy="0"/>
    <xdr:sp macro="" textlink="">
      <xdr:nvSpPr>
        <xdr:cNvPr id="10" name="Shape 4">
          <a:extLst>
            <a:ext uri="{FF2B5EF4-FFF2-40B4-BE49-F238E27FC236}">
              <a16:creationId xmlns:a16="http://schemas.microsoft.com/office/drawing/2014/main" id="{C5F27E06-8A7C-44DA-80C9-1A941FCF0437}"/>
            </a:ext>
          </a:extLst>
        </xdr:cNvPr>
        <xdr:cNvSpPr/>
      </xdr:nvSpPr>
      <xdr:spPr>
        <a:xfrm>
          <a:off x="32969200" y="17405350"/>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40</xdr:col>
      <xdr:colOff>40638</xdr:colOff>
      <xdr:row>83</xdr:row>
      <xdr:rowOff>302136</xdr:rowOff>
    </xdr:from>
    <xdr:ext cx="2486660" cy="0"/>
    <xdr:sp macro="" textlink="">
      <xdr:nvSpPr>
        <xdr:cNvPr id="16" name="Shape 4">
          <a:extLst>
            <a:ext uri="{FF2B5EF4-FFF2-40B4-BE49-F238E27FC236}">
              <a16:creationId xmlns:a16="http://schemas.microsoft.com/office/drawing/2014/main" id="{9309BB59-B3F9-4036-BADE-11F43D7D85B2}"/>
            </a:ext>
          </a:extLst>
        </xdr:cNvPr>
        <xdr:cNvSpPr/>
      </xdr:nvSpPr>
      <xdr:spPr>
        <a:xfrm>
          <a:off x="32978088" y="17409036"/>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AE738-EA09-4902-94E5-6D0A308A31F5}">
  <sheetPr>
    <tabColor theme="9" tint="0.79998168889431442"/>
    <pageSetUpPr fitToPage="1"/>
  </sheetPr>
  <dimension ref="B1:F112"/>
  <sheetViews>
    <sheetView tabSelected="1" zoomScale="140" zoomScaleNormal="140" workbookViewId="0">
      <selection activeCell="D17" sqref="D17"/>
    </sheetView>
  </sheetViews>
  <sheetFormatPr defaultColWidth="9.140625" defaultRowHeight="15" x14ac:dyDescent="0.25"/>
  <cols>
    <col min="1" max="1" width="3.28515625" style="2" customWidth="1"/>
    <col min="2" max="4" width="29.7109375" style="2" customWidth="1"/>
    <col min="5" max="5" width="31.42578125" style="2" customWidth="1"/>
    <col min="6" max="6" width="48.28515625" style="2" customWidth="1"/>
    <col min="7" max="7" width="12.28515625" style="2" bestFit="1" customWidth="1"/>
    <col min="8" max="8" width="11.28515625" style="2" bestFit="1" customWidth="1"/>
    <col min="9" max="16384" width="9.140625" style="2"/>
  </cols>
  <sheetData>
    <row r="1" spans="2:6" ht="14.45" thickBot="1" x14ac:dyDescent="0.3"/>
    <row r="2" spans="2:6" ht="13.9" x14ac:dyDescent="0.25">
      <c r="B2" s="191" t="s">
        <v>0</v>
      </c>
      <c r="C2" s="192"/>
      <c r="D2" s="192"/>
      <c r="E2" s="192"/>
      <c r="F2" s="193"/>
    </row>
    <row r="3" spans="2:6" ht="13.9" x14ac:dyDescent="0.25">
      <c r="B3" s="5"/>
      <c r="C3" s="6"/>
      <c r="D3" s="6"/>
      <c r="F3" s="7"/>
    </row>
    <row r="4" spans="2:6" ht="13.9" x14ac:dyDescent="0.25">
      <c r="B4" s="5" t="s">
        <v>1</v>
      </c>
      <c r="C4" s="6"/>
      <c r="D4" s="6"/>
      <c r="F4" s="7"/>
    </row>
    <row r="5" spans="2:6" s="37" customFormat="1" ht="13.9" x14ac:dyDescent="0.25">
      <c r="B5" s="39" t="s">
        <v>2</v>
      </c>
      <c r="C5" s="180"/>
      <c r="D5" s="180"/>
      <c r="F5" s="40"/>
    </row>
    <row r="6" spans="2:6" s="37" customFormat="1" ht="13.9" x14ac:dyDescent="0.25">
      <c r="B6" s="39" t="s">
        <v>3</v>
      </c>
      <c r="C6" s="180"/>
      <c r="D6" s="180"/>
      <c r="F6" s="40"/>
    </row>
    <row r="7" spans="2:6" s="37" customFormat="1" ht="13.9" x14ac:dyDescent="0.25">
      <c r="B7" s="41" t="s">
        <v>4</v>
      </c>
      <c r="C7" s="180"/>
      <c r="D7" s="180"/>
      <c r="F7" s="40"/>
    </row>
    <row r="8" spans="2:6" s="37" customFormat="1" ht="13.9" x14ac:dyDescent="0.25">
      <c r="B8" s="41" t="s">
        <v>5</v>
      </c>
      <c r="C8" s="180"/>
      <c r="D8" s="180"/>
      <c r="F8" s="40"/>
    </row>
    <row r="9" spans="2:6" s="37" customFormat="1" ht="13.9" x14ac:dyDescent="0.25">
      <c r="B9" s="41" t="s">
        <v>176</v>
      </c>
      <c r="C9" s="180"/>
      <c r="D9" s="180"/>
      <c r="F9" s="40"/>
    </row>
    <row r="10" spans="2:6" s="37" customFormat="1" ht="13.9" x14ac:dyDescent="0.25">
      <c r="B10" s="41" t="s">
        <v>6</v>
      </c>
      <c r="C10" s="180"/>
      <c r="D10" s="180"/>
      <c r="F10" s="40"/>
    </row>
    <row r="11" spans="2:6" s="37" customFormat="1" ht="13.9" x14ac:dyDescent="0.25">
      <c r="B11" s="41" t="s">
        <v>7</v>
      </c>
      <c r="C11" s="180"/>
      <c r="D11" s="180"/>
      <c r="F11" s="40"/>
    </row>
    <row r="12" spans="2:6" s="37" customFormat="1" ht="13.9" x14ac:dyDescent="0.25">
      <c r="B12" s="41" t="s">
        <v>8</v>
      </c>
      <c r="C12" s="180"/>
      <c r="D12" s="180"/>
      <c r="F12" s="40"/>
    </row>
    <row r="13" spans="2:6" ht="13.9" x14ac:dyDescent="0.25">
      <c r="B13" s="5"/>
      <c r="C13" s="6"/>
      <c r="D13" s="6"/>
      <c r="F13" s="7"/>
    </row>
    <row r="14" spans="2:6" ht="13.9" x14ac:dyDescent="0.25">
      <c r="B14" s="5" t="s">
        <v>9</v>
      </c>
      <c r="C14" s="6"/>
      <c r="D14" s="6"/>
      <c r="F14" s="7"/>
    </row>
    <row r="15" spans="2:6" ht="13.9" x14ac:dyDescent="0.25">
      <c r="B15" s="39" t="s">
        <v>10</v>
      </c>
      <c r="C15" s="185"/>
      <c r="D15" s="185"/>
      <c r="E15" s="37"/>
      <c r="F15" s="7"/>
    </row>
    <row r="16" spans="2:6" ht="13.9" x14ac:dyDescent="0.25">
      <c r="B16" s="41" t="s">
        <v>11</v>
      </c>
      <c r="C16" s="185"/>
      <c r="D16" s="185"/>
      <c r="E16" s="37"/>
      <c r="F16" s="7"/>
    </row>
    <row r="17" spans="2:6" ht="13.9" x14ac:dyDescent="0.25">
      <c r="B17" s="41" t="s">
        <v>12</v>
      </c>
      <c r="C17" s="6"/>
      <c r="D17" s="6"/>
      <c r="F17" s="7"/>
    </row>
    <row r="18" spans="2:6" ht="13.9" x14ac:dyDescent="0.25">
      <c r="B18" s="5"/>
      <c r="C18" s="6"/>
      <c r="D18" s="6"/>
      <c r="F18" s="7"/>
    </row>
    <row r="19" spans="2:6" ht="13.9" x14ac:dyDescent="0.25">
      <c r="B19" s="5" t="s">
        <v>13</v>
      </c>
      <c r="C19" s="6"/>
      <c r="D19" s="6"/>
      <c r="F19" s="7"/>
    </row>
    <row r="20" spans="2:6" x14ac:dyDescent="0.25">
      <c r="B20" s="194" t="s">
        <v>14</v>
      </c>
      <c r="C20" s="195"/>
      <c r="D20" s="195"/>
      <c r="E20" s="195"/>
      <c r="F20" s="172" t="s">
        <v>15</v>
      </c>
    </row>
    <row r="21" spans="2:6" x14ac:dyDescent="0.25">
      <c r="B21" s="194" t="s">
        <v>16</v>
      </c>
      <c r="C21" s="195"/>
      <c r="D21" s="195"/>
      <c r="E21" s="195"/>
      <c r="F21" s="172" t="s">
        <v>17</v>
      </c>
    </row>
    <row r="22" spans="2:6" x14ac:dyDescent="0.25">
      <c r="B22" s="194" t="s">
        <v>18</v>
      </c>
      <c r="C22" s="195"/>
      <c r="D22" s="195"/>
      <c r="E22" s="195"/>
      <c r="F22" s="172" t="s">
        <v>19</v>
      </c>
    </row>
    <row r="23" spans="2:6" ht="15.75" thickBot="1" x14ac:dyDescent="0.3">
      <c r="B23" s="183"/>
      <c r="C23" s="184"/>
      <c r="D23" s="184"/>
      <c r="E23" s="23"/>
      <c r="F23" s="20"/>
    </row>
    <row r="24" spans="2:6" x14ac:dyDescent="0.25">
      <c r="B24" s="191" t="s">
        <v>20</v>
      </c>
      <c r="C24" s="192"/>
      <c r="D24" s="192"/>
      <c r="E24" s="192"/>
      <c r="F24" s="193"/>
    </row>
    <row r="25" spans="2:6" x14ac:dyDescent="0.25">
      <c r="B25" s="42"/>
      <c r="C25" s="182"/>
      <c r="D25" s="182"/>
      <c r="E25" s="182"/>
      <c r="F25" s="43"/>
    </row>
    <row r="26" spans="2:6" x14ac:dyDescent="0.25">
      <c r="B26" s="42" t="s">
        <v>21</v>
      </c>
      <c r="C26" s="6"/>
      <c r="D26" s="6"/>
      <c r="F26" s="7"/>
    </row>
    <row r="27" spans="2:6" x14ac:dyDescent="0.25">
      <c r="B27" s="45" t="s">
        <v>22</v>
      </c>
      <c r="C27" s="6"/>
      <c r="D27" s="6"/>
      <c r="F27" s="7"/>
    </row>
    <row r="28" spans="2:6" x14ac:dyDescent="0.25">
      <c r="B28" s="45" t="s">
        <v>23</v>
      </c>
      <c r="C28" s="6"/>
      <c r="D28" s="6"/>
      <c r="F28" s="7"/>
    </row>
    <row r="29" spans="2:6" x14ac:dyDescent="0.25">
      <c r="B29" s="39" t="s">
        <v>24</v>
      </c>
      <c r="C29" s="6"/>
      <c r="D29" s="6"/>
      <c r="F29" s="7"/>
    </row>
    <row r="30" spans="2:6" x14ac:dyDescent="0.25">
      <c r="B30" s="45"/>
      <c r="C30" s="6"/>
      <c r="D30" s="6"/>
      <c r="F30" s="7"/>
    </row>
    <row r="31" spans="2:6" x14ac:dyDescent="0.25">
      <c r="B31" s="5" t="s">
        <v>25</v>
      </c>
      <c r="C31" s="6"/>
      <c r="D31" s="6"/>
      <c r="F31" s="7"/>
    </row>
    <row r="32" spans="2:6" x14ac:dyDescent="0.25">
      <c r="B32" s="39" t="s">
        <v>26</v>
      </c>
      <c r="C32" s="6"/>
      <c r="D32" s="6"/>
      <c r="F32" s="7"/>
    </row>
    <row r="33" spans="2:6" x14ac:dyDescent="0.25">
      <c r="B33" s="39" t="s">
        <v>27</v>
      </c>
      <c r="C33" s="6"/>
      <c r="D33" s="6"/>
      <c r="F33" s="7"/>
    </row>
    <row r="34" spans="2:6" x14ac:dyDescent="0.25">
      <c r="B34" s="39" t="s">
        <v>28</v>
      </c>
      <c r="C34" s="6"/>
      <c r="D34" s="6"/>
      <c r="F34" s="7"/>
    </row>
    <row r="35" spans="2:6" x14ac:dyDescent="0.25">
      <c r="B35" s="39" t="s">
        <v>29</v>
      </c>
      <c r="C35" s="6"/>
      <c r="D35" s="6"/>
      <c r="F35" s="7"/>
    </row>
    <row r="36" spans="2:6" x14ac:dyDescent="0.25">
      <c r="B36" s="5"/>
      <c r="C36" s="6"/>
      <c r="D36" s="6"/>
      <c r="F36" s="7"/>
    </row>
    <row r="37" spans="2:6" x14ac:dyDescent="0.25">
      <c r="B37" s="39" t="s">
        <v>30</v>
      </c>
      <c r="C37" s="6"/>
      <c r="D37" s="6"/>
      <c r="F37" s="7"/>
    </row>
    <row r="38" spans="2:6" x14ac:dyDescent="0.25">
      <c r="B38" s="41" t="s">
        <v>31</v>
      </c>
      <c r="C38" s="6"/>
      <c r="D38" s="6"/>
      <c r="F38" s="7"/>
    </row>
    <row r="39" spans="2:6" x14ac:dyDescent="0.25">
      <c r="B39" s="44" t="s">
        <v>32</v>
      </c>
      <c r="C39" s="6"/>
      <c r="D39" s="6"/>
      <c r="F39" s="7"/>
    </row>
    <row r="40" spans="2:6" x14ac:dyDescent="0.25">
      <c r="B40" s="39" t="s">
        <v>33</v>
      </c>
      <c r="C40" s="6"/>
      <c r="D40" s="6"/>
      <c r="F40" s="7"/>
    </row>
    <row r="41" spans="2:6" x14ac:dyDescent="0.25">
      <c r="B41" s="39" t="s">
        <v>34</v>
      </c>
      <c r="C41" s="6"/>
      <c r="D41" s="6"/>
      <c r="F41" s="7"/>
    </row>
    <row r="42" spans="2:6" x14ac:dyDescent="0.25">
      <c r="B42" s="41" t="s">
        <v>35</v>
      </c>
      <c r="C42" s="6"/>
      <c r="D42" s="6"/>
      <c r="F42" s="7"/>
    </row>
    <row r="43" spans="2:6" x14ac:dyDescent="0.25">
      <c r="B43" s="44" t="s">
        <v>32</v>
      </c>
      <c r="C43" s="6"/>
      <c r="D43" s="6"/>
      <c r="F43" s="7"/>
    </row>
    <row r="44" spans="2:6" x14ac:dyDescent="0.25">
      <c r="B44" s="39" t="s">
        <v>36</v>
      </c>
      <c r="C44" s="6"/>
      <c r="D44" s="6"/>
      <c r="F44" s="7"/>
    </row>
    <row r="45" spans="2:6" x14ac:dyDescent="0.25">
      <c r="B45" s="39" t="s">
        <v>37</v>
      </c>
      <c r="C45" s="6"/>
      <c r="D45" s="6"/>
      <c r="F45" s="7"/>
    </row>
    <row r="46" spans="2:6" x14ac:dyDescent="0.25">
      <c r="B46" s="41" t="s">
        <v>38</v>
      </c>
      <c r="C46" s="6"/>
      <c r="D46" s="6"/>
      <c r="F46" s="7"/>
    </row>
    <row r="47" spans="2:6" x14ac:dyDescent="0.25">
      <c r="B47" s="39" t="s">
        <v>39</v>
      </c>
      <c r="C47" s="6"/>
      <c r="D47" s="6"/>
      <c r="F47" s="7"/>
    </row>
    <row r="48" spans="2:6" x14ac:dyDescent="0.25">
      <c r="B48" s="39" t="s">
        <v>40</v>
      </c>
      <c r="C48" s="6"/>
      <c r="D48" s="6"/>
      <c r="F48" s="7"/>
    </row>
    <row r="49" spans="2:6" x14ac:dyDescent="0.25">
      <c r="B49" s="5"/>
      <c r="C49" s="6"/>
      <c r="D49" s="6"/>
      <c r="F49" s="7"/>
    </row>
    <row r="50" spans="2:6" x14ac:dyDescent="0.25">
      <c r="B50" s="39" t="s">
        <v>41</v>
      </c>
      <c r="C50" s="6"/>
      <c r="D50" s="6"/>
      <c r="F50" s="7"/>
    </row>
    <row r="51" spans="2:6" x14ac:dyDescent="0.25">
      <c r="B51" s="170" t="s">
        <v>42</v>
      </c>
      <c r="C51" s="6"/>
      <c r="D51" s="6"/>
      <c r="F51" s="7"/>
    </row>
    <row r="52" spans="2:6" x14ac:dyDescent="0.25">
      <c r="B52" s="171" t="s">
        <v>175</v>
      </c>
      <c r="C52" s="6"/>
      <c r="D52" s="6"/>
      <c r="F52" s="7"/>
    </row>
    <row r="53" spans="2:6" x14ac:dyDescent="0.25">
      <c r="B53" s="39" t="s">
        <v>43</v>
      </c>
      <c r="C53" s="6"/>
      <c r="D53" s="6"/>
      <c r="F53" s="7"/>
    </row>
    <row r="54" spans="2:6" x14ac:dyDescent="0.25">
      <c r="B54" s="170" t="s">
        <v>44</v>
      </c>
      <c r="C54" s="6"/>
      <c r="D54" s="6"/>
      <c r="F54" s="7"/>
    </row>
    <row r="55" spans="2:6" x14ac:dyDescent="0.25">
      <c r="B55" s="171" t="s">
        <v>175</v>
      </c>
      <c r="C55" s="6"/>
      <c r="D55" s="6"/>
      <c r="F55" s="7"/>
    </row>
    <row r="56" spans="2:6" x14ac:dyDescent="0.25">
      <c r="B56" s="5"/>
      <c r="C56" s="6"/>
      <c r="D56" s="6"/>
      <c r="F56" s="7"/>
    </row>
    <row r="57" spans="2:6" x14ac:dyDescent="0.25">
      <c r="B57" s="5" t="s">
        <v>45</v>
      </c>
      <c r="C57" s="6"/>
      <c r="D57" s="6"/>
      <c r="F57" s="7"/>
    </row>
    <row r="58" spans="2:6" x14ac:dyDescent="0.25">
      <c r="B58" s="39" t="s">
        <v>46</v>
      </c>
      <c r="C58" s="6"/>
      <c r="D58" s="6"/>
      <c r="F58" s="7"/>
    </row>
    <row r="59" spans="2:6" x14ac:dyDescent="0.25">
      <c r="B59" s="41" t="s">
        <v>47</v>
      </c>
      <c r="C59" s="6"/>
      <c r="D59" s="6"/>
      <c r="F59" s="7"/>
    </row>
    <row r="60" spans="2:6" x14ac:dyDescent="0.25">
      <c r="B60" s="41" t="s">
        <v>48</v>
      </c>
      <c r="C60" s="6"/>
      <c r="D60" s="6"/>
      <c r="F60" s="7"/>
    </row>
    <row r="61" spans="2:6" x14ac:dyDescent="0.25">
      <c r="B61" s="39"/>
      <c r="C61" s="6"/>
      <c r="D61" s="6"/>
      <c r="F61" s="7"/>
    </row>
    <row r="62" spans="2:6" x14ac:dyDescent="0.25">
      <c r="B62" s="5" t="s">
        <v>49</v>
      </c>
      <c r="C62" s="6"/>
      <c r="D62" s="6"/>
      <c r="F62" s="7"/>
    </row>
    <row r="63" spans="2:6" x14ac:dyDescent="0.25">
      <c r="B63" s="39" t="s">
        <v>50</v>
      </c>
      <c r="C63" s="6"/>
      <c r="D63" s="6"/>
      <c r="F63" s="7"/>
    </row>
    <row r="64" spans="2:6" x14ac:dyDescent="0.25">
      <c r="B64" s="41" t="s">
        <v>51</v>
      </c>
      <c r="C64" s="6"/>
      <c r="D64" s="6"/>
      <c r="F64" s="7"/>
    </row>
    <row r="65" spans="2:6" x14ac:dyDescent="0.25">
      <c r="B65" s="41" t="s">
        <v>52</v>
      </c>
      <c r="C65" s="6"/>
      <c r="D65" s="6"/>
      <c r="F65" s="7"/>
    </row>
    <row r="66" spans="2:6" x14ac:dyDescent="0.25">
      <c r="B66" s="39"/>
      <c r="C66" s="6"/>
      <c r="D66" s="6"/>
      <c r="F66" s="7"/>
    </row>
    <row r="67" spans="2:6" x14ac:dyDescent="0.25">
      <c r="B67" s="5" t="s">
        <v>53</v>
      </c>
      <c r="C67" s="6"/>
      <c r="D67" s="6"/>
      <c r="F67" s="7"/>
    </row>
    <row r="68" spans="2:6" x14ac:dyDescent="0.25">
      <c r="B68" s="39" t="s">
        <v>54</v>
      </c>
      <c r="C68" s="6"/>
      <c r="D68" s="6"/>
      <c r="F68" s="7"/>
    </row>
    <row r="69" spans="2:6" x14ac:dyDescent="0.25">
      <c r="B69" s="41" t="s">
        <v>55</v>
      </c>
      <c r="C69" s="6"/>
      <c r="D69" s="6"/>
      <c r="F69" s="7"/>
    </row>
    <row r="70" spans="2:6" x14ac:dyDescent="0.25">
      <c r="B70" s="41" t="s">
        <v>56</v>
      </c>
      <c r="C70" s="6"/>
      <c r="D70" s="6"/>
      <c r="F70" s="7"/>
    </row>
    <row r="71" spans="2:6" x14ac:dyDescent="0.25">
      <c r="B71" s="5"/>
      <c r="C71" s="6"/>
      <c r="D71" s="6"/>
      <c r="F71" s="7"/>
    </row>
    <row r="72" spans="2:6" x14ac:dyDescent="0.25">
      <c r="B72" s="5" t="s">
        <v>57</v>
      </c>
      <c r="C72" s="6"/>
      <c r="D72" s="6"/>
      <c r="F72" s="7"/>
    </row>
    <row r="73" spans="2:6" x14ac:dyDescent="0.25">
      <c r="B73" s="39" t="s">
        <v>58</v>
      </c>
      <c r="C73" s="6"/>
      <c r="D73" s="6"/>
      <c r="F73" s="7"/>
    </row>
    <row r="74" spans="2:6" x14ac:dyDescent="0.25">
      <c r="B74" s="39" t="s">
        <v>59</v>
      </c>
      <c r="C74" s="6"/>
      <c r="D74" s="6"/>
      <c r="F74" s="7"/>
    </row>
    <row r="75" spans="2:6" ht="15.75" thickBot="1" x14ac:dyDescent="0.3">
      <c r="B75" s="39"/>
      <c r="C75" s="6"/>
      <c r="D75" s="6"/>
      <c r="F75" s="7"/>
    </row>
    <row r="76" spans="2:6" x14ac:dyDescent="0.25">
      <c r="B76" s="191" t="s">
        <v>60</v>
      </c>
      <c r="C76" s="192"/>
      <c r="D76" s="192"/>
      <c r="E76" s="192"/>
      <c r="F76" s="193"/>
    </row>
    <row r="77" spans="2:6" x14ac:dyDescent="0.25">
      <c r="B77" s="39"/>
      <c r="C77" s="6"/>
      <c r="D77" s="6"/>
      <c r="F77" s="7"/>
    </row>
    <row r="78" spans="2:6" x14ac:dyDescent="0.25">
      <c r="B78" s="42" t="s">
        <v>21</v>
      </c>
      <c r="C78" s="6"/>
      <c r="D78" s="6"/>
      <c r="F78" s="7"/>
    </row>
    <row r="79" spans="2:6" x14ac:dyDescent="0.25">
      <c r="B79" s="45" t="s">
        <v>177</v>
      </c>
      <c r="C79" s="6"/>
      <c r="D79" s="6"/>
      <c r="F79" s="7"/>
    </row>
    <row r="80" spans="2:6" x14ac:dyDescent="0.25">
      <c r="B80" s="39" t="s">
        <v>61</v>
      </c>
      <c r="C80" s="6"/>
      <c r="D80" s="6"/>
      <c r="F80" s="7"/>
    </row>
    <row r="81" spans="2:6" x14ac:dyDescent="0.25">
      <c r="B81" s="41" t="s">
        <v>62</v>
      </c>
      <c r="C81" s="6"/>
      <c r="D81" s="6"/>
      <c r="F81" s="7"/>
    </row>
    <row r="82" spans="2:6" x14ac:dyDescent="0.25">
      <c r="B82" s="39" t="s">
        <v>63</v>
      </c>
      <c r="C82" s="6"/>
      <c r="D82" s="6"/>
      <c r="F82" s="7"/>
    </row>
    <row r="83" spans="2:6" x14ac:dyDescent="0.25">
      <c r="B83" s="41"/>
      <c r="C83" s="6"/>
      <c r="D83" s="6"/>
      <c r="F83" s="7"/>
    </row>
    <row r="84" spans="2:6" x14ac:dyDescent="0.25">
      <c r="B84" s="45" t="s">
        <v>64</v>
      </c>
      <c r="C84" s="6"/>
      <c r="D84" s="6"/>
      <c r="F84" s="7"/>
    </row>
    <row r="85" spans="2:6" x14ac:dyDescent="0.25">
      <c r="B85" s="39" t="s">
        <v>65</v>
      </c>
      <c r="C85" s="6"/>
      <c r="D85" s="6"/>
      <c r="F85" s="7"/>
    </row>
    <row r="86" spans="2:6" x14ac:dyDescent="0.25">
      <c r="B86" s="39" t="s">
        <v>66</v>
      </c>
      <c r="C86" s="6"/>
      <c r="D86" s="6"/>
      <c r="F86" s="7"/>
    </row>
    <row r="87" spans="2:6" x14ac:dyDescent="0.25">
      <c r="B87" s="39" t="s">
        <v>67</v>
      </c>
      <c r="C87" s="6"/>
      <c r="D87" s="6"/>
      <c r="F87" s="7"/>
    </row>
    <row r="88" spans="2:6" x14ac:dyDescent="0.25">
      <c r="B88" s="39" t="s">
        <v>68</v>
      </c>
      <c r="C88" s="6"/>
      <c r="D88" s="6"/>
      <c r="F88" s="7"/>
    </row>
    <row r="89" spans="2:6" x14ac:dyDescent="0.25">
      <c r="B89" s="45"/>
      <c r="C89" s="6"/>
      <c r="D89" s="6"/>
      <c r="F89" s="7"/>
    </row>
    <row r="90" spans="2:6" x14ac:dyDescent="0.25">
      <c r="B90" s="45" t="s">
        <v>69</v>
      </c>
      <c r="C90" s="6"/>
      <c r="D90" s="6"/>
      <c r="F90" s="7"/>
    </row>
    <row r="91" spans="2:6" x14ac:dyDescent="0.25">
      <c r="B91" s="39" t="s">
        <v>70</v>
      </c>
      <c r="C91" s="6"/>
      <c r="D91" s="6"/>
      <c r="F91" s="7"/>
    </row>
    <row r="92" spans="2:6" x14ac:dyDescent="0.25">
      <c r="B92" s="39" t="s">
        <v>71</v>
      </c>
      <c r="C92" s="6"/>
      <c r="D92" s="6"/>
      <c r="F92" s="7"/>
    </row>
    <row r="93" spans="2:6" x14ac:dyDescent="0.25">
      <c r="B93" s="41" t="s">
        <v>72</v>
      </c>
      <c r="C93" s="6"/>
      <c r="D93" s="6"/>
      <c r="F93" s="7"/>
    </row>
    <row r="94" spans="2:6" x14ac:dyDescent="0.25">
      <c r="B94" s="41" t="s">
        <v>73</v>
      </c>
      <c r="C94" s="6"/>
      <c r="D94" s="6"/>
      <c r="F94" s="7"/>
    </row>
    <row r="95" spans="2:6" ht="15.75" thickBot="1" x14ac:dyDescent="0.3">
      <c r="B95" s="183"/>
      <c r="C95" s="184"/>
      <c r="D95" s="184"/>
      <c r="E95" s="23"/>
      <c r="F95" s="20"/>
    </row>
    <row r="96" spans="2:6" x14ac:dyDescent="0.25">
      <c r="B96" s="188" t="s">
        <v>74</v>
      </c>
      <c r="C96" s="189"/>
      <c r="D96" s="189"/>
      <c r="E96" s="189"/>
      <c r="F96" s="190"/>
    </row>
    <row r="97" spans="2:6" x14ac:dyDescent="0.25">
      <c r="B97" s="24"/>
      <c r="C97" s="181"/>
      <c r="F97" s="7"/>
    </row>
    <row r="98" spans="2:6" x14ac:dyDescent="0.25">
      <c r="B98" s="42" t="s">
        <v>21</v>
      </c>
      <c r="C98" s="6"/>
      <c r="D98" s="6"/>
      <c r="F98" s="7"/>
    </row>
    <row r="99" spans="2:6" x14ac:dyDescent="0.25">
      <c r="B99" s="45" t="s">
        <v>75</v>
      </c>
      <c r="C99" s="6"/>
      <c r="D99" s="6"/>
      <c r="F99" s="7"/>
    </row>
    <row r="100" spans="2:6" x14ac:dyDescent="0.25">
      <c r="B100" s="39" t="s">
        <v>76</v>
      </c>
      <c r="C100" s="181"/>
      <c r="F100" s="7"/>
    </row>
    <row r="101" spans="2:6" x14ac:dyDescent="0.25">
      <c r="B101" s="39"/>
      <c r="C101" s="181"/>
      <c r="F101" s="7"/>
    </row>
    <row r="102" spans="2:6" x14ac:dyDescent="0.25">
      <c r="B102" s="45" t="s">
        <v>77</v>
      </c>
      <c r="C102" s="181"/>
      <c r="F102" s="7"/>
    </row>
    <row r="103" spans="2:6" x14ac:dyDescent="0.25">
      <c r="B103" s="39" t="s">
        <v>78</v>
      </c>
      <c r="C103" s="181"/>
      <c r="F103" s="7"/>
    </row>
    <row r="104" spans="2:6" x14ac:dyDescent="0.25">
      <c r="B104" s="39" t="s">
        <v>79</v>
      </c>
      <c r="C104" s="181"/>
      <c r="F104" s="7"/>
    </row>
    <row r="105" spans="2:6" x14ac:dyDescent="0.25">
      <c r="B105" s="39" t="s">
        <v>80</v>
      </c>
      <c r="C105" s="181"/>
      <c r="F105" s="7"/>
    </row>
    <row r="106" spans="2:6" x14ac:dyDescent="0.25">
      <c r="B106" s="39" t="s">
        <v>81</v>
      </c>
      <c r="C106" s="181"/>
      <c r="F106" s="7"/>
    </row>
    <row r="107" spans="2:6" x14ac:dyDescent="0.25">
      <c r="B107" s="39" t="s">
        <v>82</v>
      </c>
      <c r="C107" s="181"/>
      <c r="F107" s="7"/>
    </row>
    <row r="108" spans="2:6" ht="15.75" thickBot="1" x14ac:dyDescent="0.3">
      <c r="B108" s="17"/>
      <c r="C108" s="23"/>
      <c r="D108" s="23"/>
      <c r="E108" s="23"/>
      <c r="F108" s="20"/>
    </row>
    <row r="109" spans="2:6" x14ac:dyDescent="0.25">
      <c r="B109" s="191" t="s">
        <v>83</v>
      </c>
      <c r="C109" s="192"/>
      <c r="D109" s="192"/>
      <c r="E109" s="192"/>
      <c r="F109" s="193"/>
    </row>
    <row r="110" spans="2:6" x14ac:dyDescent="0.25">
      <c r="B110" s="5"/>
      <c r="C110" s="6"/>
      <c r="D110" s="6"/>
      <c r="F110" s="7"/>
    </row>
    <row r="111" spans="2:6" s="37" customFormat="1" x14ac:dyDescent="0.25">
      <c r="B111" s="5" t="s">
        <v>84</v>
      </c>
      <c r="C111" s="180"/>
      <c r="D111" s="180"/>
      <c r="F111" s="40"/>
    </row>
    <row r="112" spans="2:6" ht="15.75" thickBot="1" x14ac:dyDescent="0.3">
      <c r="B112" s="17"/>
      <c r="C112" s="23"/>
      <c r="D112" s="23"/>
      <c r="E112" s="23"/>
      <c r="F112" s="20"/>
    </row>
  </sheetData>
  <sheetProtection algorithmName="SHA-512" hashValue="tsOVxGTXYcq+bK6E99mLZtQ3sEXgIgyhRYNb3haHycAVADjbb68DAZqG4Fw5uEkXlUokDXgGnZ7S4RNvZUoVhg==" saltValue="gFtj3xRyFjcGokTE4aLnag==" spinCount="100000" sheet="1" objects="1" scenarios="1"/>
  <mergeCells count="8">
    <mergeCell ref="B96:F96"/>
    <mergeCell ref="B109:F109"/>
    <mergeCell ref="B2:F2"/>
    <mergeCell ref="B20:E20"/>
    <mergeCell ref="B21:E21"/>
    <mergeCell ref="B22:E22"/>
    <mergeCell ref="B24:F24"/>
    <mergeCell ref="B76:F76"/>
  </mergeCells>
  <hyperlinks>
    <hyperlink ref="F20" location="'Summer Calc - Time'!A1" display="Summer Calc - Time" xr:uid="{2A28C0AD-CCD9-4908-BB04-5C0A54B4AC5F}"/>
    <hyperlink ref="F21" location="'Summer Calc - Amount'!A1" display="Summer Calc - Amount" xr:uid="{C3CF08DE-1680-4196-8BAC-690D4AF5FC13}"/>
    <hyperlink ref="F22" location="'Summer Calc - Effort %'!A1" display="Summer Calc - Effort %" xr:uid="{25497D33-5BD9-49F2-BC8B-3F2A6CB792FC}"/>
  </hyperlinks>
  <pageMargins left="0.7" right="0.7" top="0.75" bottom="0.75" header="0.3" footer="0.3"/>
  <pageSetup scale="72" fitToHeight="0" orientation="landscape" r:id="rId1"/>
  <rowBreaks count="1" manualBreakCount="1">
    <brk id="23" min="1"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03F00-6D8A-48B6-B2F6-21D04505C9F8}">
  <dimension ref="B1:AR97"/>
  <sheetViews>
    <sheetView zoomScale="120" zoomScaleNormal="120" zoomScaleSheetLayoutView="160" workbookViewId="0">
      <selection activeCell="F5" sqref="F5:G16"/>
    </sheetView>
  </sheetViews>
  <sheetFormatPr defaultColWidth="9.140625" defaultRowHeight="15" x14ac:dyDescent="0.25"/>
  <cols>
    <col min="1" max="1" width="3.28515625" style="2" customWidth="1"/>
    <col min="2" max="2" width="10.42578125" style="2" customWidth="1"/>
    <col min="3" max="3" width="15.28515625" style="2" bestFit="1" customWidth="1"/>
    <col min="4" max="4" width="12.28515625" style="2" customWidth="1"/>
    <col min="5" max="5" width="11.5703125" style="2" bestFit="1" customWidth="1"/>
    <col min="6" max="6" width="11.5703125" style="2" customWidth="1"/>
    <col min="7" max="7" width="28.42578125" style="2" customWidth="1"/>
    <col min="8" max="8" width="54.28515625" style="2" customWidth="1"/>
    <col min="9" max="9" width="12.28515625" style="2" bestFit="1" customWidth="1"/>
    <col min="10" max="10" width="11.28515625" style="2" bestFit="1" customWidth="1"/>
    <col min="11" max="18" width="9.140625" style="2"/>
    <col min="19" max="23" width="9.140625" style="2" customWidth="1"/>
    <col min="24" max="24" width="13.85546875" style="2" customWidth="1"/>
    <col min="25" max="25" width="12.42578125" style="2" customWidth="1"/>
    <col min="26" max="26" width="11.140625" style="2" customWidth="1"/>
    <col min="27" max="27" width="9.140625" style="2" customWidth="1"/>
    <col min="28" max="28" width="12.140625" style="2" customWidth="1"/>
    <col min="29" max="29" width="5.28515625" style="2" customWidth="1"/>
    <col min="30" max="30" width="7" style="2" customWidth="1"/>
    <col min="31" max="31" width="11.7109375" style="2" customWidth="1"/>
    <col min="32" max="32" width="9.7109375" style="2" customWidth="1"/>
    <col min="33" max="34" width="12.28515625" style="2" customWidth="1"/>
    <col min="35" max="35" width="18.5703125" style="2" customWidth="1"/>
    <col min="36" max="36" width="9.140625" style="2" customWidth="1"/>
    <col min="37" max="37" width="9.140625" style="2"/>
    <col min="38" max="38" width="15.7109375" style="2" customWidth="1"/>
    <col min="39" max="39" width="22" style="2" customWidth="1"/>
    <col min="40" max="40" width="12.85546875" style="2" bestFit="1" customWidth="1"/>
    <col min="41" max="41" width="7.5703125" style="2" bestFit="1" customWidth="1"/>
    <col min="42" max="42" width="11" style="2" customWidth="1"/>
    <col min="43" max="43" width="11.28515625" style="2" customWidth="1"/>
    <col min="44" max="44" width="9.85546875" style="2" customWidth="1"/>
    <col min="45" max="16384" width="9.140625" style="2"/>
  </cols>
  <sheetData>
    <row r="1" spans="2:8" ht="14.45" thickBot="1" x14ac:dyDescent="0.3"/>
    <row r="2" spans="2:8" ht="14.45" thickBot="1" x14ac:dyDescent="0.3">
      <c r="B2" s="3" t="s">
        <v>85</v>
      </c>
      <c r="C2" s="4"/>
      <c r="D2" s="4"/>
      <c r="H2" s="31" t="s">
        <v>86</v>
      </c>
    </row>
    <row r="3" spans="2:8" ht="13.9" x14ac:dyDescent="0.25">
      <c r="B3" s="191" t="s">
        <v>87</v>
      </c>
      <c r="C3" s="192"/>
      <c r="D3" s="192"/>
      <c r="E3" s="192"/>
      <c r="F3" s="192"/>
      <c r="G3" s="193"/>
      <c r="H3" s="53"/>
    </row>
    <row r="4" spans="2:8" ht="15" customHeight="1" x14ac:dyDescent="0.25">
      <c r="B4" s="9"/>
      <c r="E4" s="118"/>
      <c r="F4" s="233" t="s">
        <v>88</v>
      </c>
      <c r="G4" s="232"/>
      <c r="H4" s="29"/>
    </row>
    <row r="5" spans="2:8" x14ac:dyDescent="0.25">
      <c r="B5" s="9"/>
      <c r="C5" s="128" t="s">
        <v>89</v>
      </c>
      <c r="D5" s="196"/>
      <c r="E5" s="197"/>
      <c r="F5" s="234"/>
      <c r="G5" s="235"/>
      <c r="H5" s="62"/>
    </row>
    <row r="6" spans="2:8" x14ac:dyDescent="0.25">
      <c r="B6" s="9"/>
      <c r="C6" s="128" t="s">
        <v>90</v>
      </c>
      <c r="D6" s="198"/>
      <c r="E6" s="199"/>
      <c r="F6" s="236"/>
      <c r="G6" s="237"/>
      <c r="H6" s="62"/>
    </row>
    <row r="7" spans="2:8" x14ac:dyDescent="0.25">
      <c r="B7" s="9"/>
      <c r="C7" s="128" t="s">
        <v>91</v>
      </c>
      <c r="D7" s="198"/>
      <c r="E7" s="199"/>
      <c r="F7" s="236"/>
      <c r="G7" s="237"/>
      <c r="H7" s="62"/>
    </row>
    <row r="8" spans="2:8" x14ac:dyDescent="0.25">
      <c r="B8" s="9"/>
      <c r="C8" s="128" t="s">
        <v>92</v>
      </c>
      <c r="D8" s="200"/>
      <c r="E8" s="201"/>
      <c r="F8" s="236"/>
      <c r="G8" s="237"/>
      <c r="H8" s="62"/>
    </row>
    <row r="9" spans="2:8" x14ac:dyDescent="0.25">
      <c r="B9" s="9"/>
      <c r="C9" s="6"/>
      <c r="D9" s="6"/>
      <c r="E9" s="6"/>
      <c r="F9" s="236"/>
      <c r="G9" s="237"/>
      <c r="H9" s="7"/>
    </row>
    <row r="10" spans="2:8" x14ac:dyDescent="0.25">
      <c r="B10" s="9"/>
      <c r="C10" s="128" t="s">
        <v>93</v>
      </c>
      <c r="D10" s="38"/>
      <c r="F10" s="236"/>
      <c r="G10" s="237"/>
      <c r="H10" s="54" t="s">
        <v>94</v>
      </c>
    </row>
    <row r="11" spans="2:8" x14ac:dyDescent="0.25">
      <c r="B11" s="9"/>
      <c r="C11" s="129" t="s">
        <v>95</v>
      </c>
      <c r="D11" s="47">
        <f>D10/9</f>
        <v>0</v>
      </c>
      <c r="F11" s="236"/>
      <c r="G11" s="237"/>
      <c r="H11" s="7" t="s">
        <v>96</v>
      </c>
    </row>
    <row r="12" spans="2:8" x14ac:dyDescent="0.25">
      <c r="B12" s="9"/>
      <c r="C12" s="128" t="s">
        <v>97</v>
      </c>
      <c r="D12" s="48"/>
      <c r="F12" s="236"/>
      <c r="G12" s="237"/>
      <c r="H12" s="7" t="s">
        <v>98</v>
      </c>
    </row>
    <row r="13" spans="2:8" x14ac:dyDescent="0.25">
      <c r="B13" s="9"/>
      <c r="C13" s="128" t="s">
        <v>99</v>
      </c>
      <c r="D13" s="46"/>
      <c r="F13" s="236"/>
      <c r="G13" s="237"/>
      <c r="H13" s="7" t="s">
        <v>100</v>
      </c>
    </row>
    <row r="14" spans="2:8" x14ac:dyDescent="0.25">
      <c r="B14" s="9"/>
      <c r="C14" s="129" t="s">
        <v>101</v>
      </c>
      <c r="D14" s="49" cm="1">
        <f t="array" ref="D14">_xlfn.IFS(D12=0,0,D13=9,(D12/D13),D13=12,((D12*0.75)/9))</f>
        <v>0</v>
      </c>
      <c r="F14" s="236"/>
      <c r="G14" s="237"/>
      <c r="H14" s="7" t="s">
        <v>102</v>
      </c>
    </row>
    <row r="15" spans="2:8" ht="15.75" thickBot="1" x14ac:dyDescent="0.3">
      <c r="B15" s="9"/>
      <c r="C15" s="129" t="s">
        <v>103</v>
      </c>
      <c r="D15" s="8">
        <f>(D11+D14)</f>
        <v>0</v>
      </c>
      <c r="F15" s="236"/>
      <c r="G15" s="237"/>
      <c r="H15" s="7" t="s">
        <v>104</v>
      </c>
    </row>
    <row r="16" spans="2:8" ht="15.75" thickBot="1" x14ac:dyDescent="0.3">
      <c r="B16" s="9"/>
      <c r="C16" s="129" t="s">
        <v>105</v>
      </c>
      <c r="D16" s="51">
        <f>D15*3</f>
        <v>0</v>
      </c>
      <c r="F16" s="238"/>
      <c r="G16" s="239"/>
      <c r="H16" s="55" t="s">
        <v>106</v>
      </c>
    </row>
    <row r="17" spans="2:8" ht="13.9" x14ac:dyDescent="0.25">
      <c r="B17" s="9"/>
      <c r="G17" s="7"/>
      <c r="H17" s="7"/>
    </row>
    <row r="18" spans="2:8" ht="13.9" x14ac:dyDescent="0.25">
      <c r="B18" s="10" t="s">
        <v>107</v>
      </c>
      <c r="C18" s="117" t="s">
        <v>108</v>
      </c>
      <c r="D18" s="117" t="s">
        <v>109</v>
      </c>
      <c r="E18" s="144" t="s">
        <v>110</v>
      </c>
      <c r="F18" s="117" t="s">
        <v>111</v>
      </c>
      <c r="G18" s="56" t="s">
        <v>112</v>
      </c>
      <c r="H18" s="7"/>
    </row>
    <row r="19" spans="2:8" ht="13.9" x14ac:dyDescent="0.25">
      <c r="B19" s="11" t="s">
        <v>113</v>
      </c>
      <c r="C19" s="138"/>
      <c r="D19" s="141">
        <f>D$15*C19</f>
        <v>0</v>
      </c>
      <c r="E19" s="119">
        <f>C19/3</f>
        <v>0</v>
      </c>
      <c r="F19" s="161"/>
      <c r="G19" s="134"/>
      <c r="H19" s="54" t="s">
        <v>114</v>
      </c>
    </row>
    <row r="20" spans="2:8" ht="13.9" x14ac:dyDescent="0.25">
      <c r="B20" s="13" t="s">
        <v>115</v>
      </c>
      <c r="C20" s="139"/>
      <c r="D20" s="142">
        <f>D$15*C20</f>
        <v>0</v>
      </c>
      <c r="E20" s="120">
        <f>C20/3</f>
        <v>0</v>
      </c>
      <c r="F20" s="159"/>
      <c r="G20" s="58"/>
      <c r="H20" s="7" t="s">
        <v>116</v>
      </c>
    </row>
    <row r="21" spans="2:8" x14ac:dyDescent="0.25">
      <c r="B21" s="13" t="s">
        <v>117</v>
      </c>
      <c r="C21" s="139"/>
      <c r="D21" s="142">
        <f>D$15*C21</f>
        <v>0</v>
      </c>
      <c r="E21" s="120">
        <f>C21/3</f>
        <v>0</v>
      </c>
      <c r="F21" s="159"/>
      <c r="G21" s="58"/>
      <c r="H21" s="7" t="s">
        <v>116</v>
      </c>
    </row>
    <row r="22" spans="2:8" x14ac:dyDescent="0.25">
      <c r="B22" s="15" t="s">
        <v>118</v>
      </c>
      <c r="C22" s="140"/>
      <c r="D22" s="143">
        <f>D$15*C22</f>
        <v>0</v>
      </c>
      <c r="E22" s="121">
        <f>C22/3</f>
        <v>0</v>
      </c>
      <c r="F22" s="160"/>
      <c r="G22" s="59"/>
      <c r="H22" s="55" t="s">
        <v>114</v>
      </c>
    </row>
    <row r="23" spans="2:8" x14ac:dyDescent="0.25">
      <c r="B23" s="9"/>
      <c r="D23" s="122">
        <f>SUM(D19:D22)</f>
        <v>0</v>
      </c>
      <c r="E23" s="123">
        <f>SUM(E19:E22)</f>
        <v>0</v>
      </c>
      <c r="F23" s="137" t="s">
        <v>119</v>
      </c>
      <c r="G23" s="7"/>
      <c r="H23" s="7"/>
    </row>
    <row r="24" spans="2:8" ht="13.5" customHeight="1" thickBot="1" x14ac:dyDescent="0.3">
      <c r="B24" s="17"/>
      <c r="C24" s="18"/>
      <c r="D24" s="19"/>
      <c r="E24" s="136"/>
      <c r="F24" s="136"/>
      <c r="G24" s="61"/>
      <c r="H24" s="20"/>
    </row>
    <row r="25" spans="2:8" x14ac:dyDescent="0.25">
      <c r="B25" s="191" t="s">
        <v>60</v>
      </c>
      <c r="C25" s="192"/>
      <c r="D25" s="192"/>
      <c r="E25" s="192"/>
      <c r="F25" s="192"/>
      <c r="G25" s="193"/>
      <c r="H25" s="53"/>
    </row>
    <row r="26" spans="2:8" ht="15" customHeight="1" x14ac:dyDescent="0.25">
      <c r="B26" s="9"/>
      <c r="C26" s="52"/>
      <c r="D26" s="21"/>
      <c r="E26" s="125"/>
      <c r="F26" s="125"/>
      <c r="G26" s="57"/>
      <c r="H26" s="7"/>
    </row>
    <row r="27" spans="2:8" x14ac:dyDescent="0.25">
      <c r="B27" s="124" t="s">
        <v>107</v>
      </c>
      <c r="C27" s="145" t="s">
        <v>120</v>
      </c>
      <c r="D27" s="145" t="s">
        <v>109</v>
      </c>
      <c r="E27" s="145" t="s">
        <v>110</v>
      </c>
      <c r="F27" s="231" t="s">
        <v>88</v>
      </c>
      <c r="G27" s="232"/>
      <c r="H27" s="226" t="s">
        <v>121</v>
      </c>
    </row>
    <row r="28" spans="2:8" x14ac:dyDescent="0.25">
      <c r="B28" s="133" t="s">
        <v>113</v>
      </c>
      <c r="C28" s="146" t="s">
        <v>122</v>
      </c>
      <c r="D28" s="141" cm="1">
        <f t="array" ref="D28">_xlfn.IFS(D$14=0,0,D$14&lt;&gt;0,D$14/2)</f>
        <v>0</v>
      </c>
      <c r="E28" s="152">
        <f t="shared" ref="E28:E40" si="0">IFERROR(D28/D$16,0)</f>
        <v>0</v>
      </c>
      <c r="F28" s="229"/>
      <c r="G28" s="230"/>
      <c r="H28" s="227"/>
    </row>
    <row r="29" spans="2:8" x14ac:dyDescent="0.25">
      <c r="B29" s="50" t="s">
        <v>115</v>
      </c>
      <c r="C29" s="147" t="s">
        <v>122</v>
      </c>
      <c r="D29" s="142" cm="1">
        <f t="array" ref="D29">_xlfn.IFS(D$14=0,0,D$14&lt;&gt;0,D$14)</f>
        <v>0</v>
      </c>
      <c r="E29" s="153">
        <f t="shared" si="0"/>
        <v>0</v>
      </c>
      <c r="F29" s="205"/>
      <c r="G29" s="206"/>
      <c r="H29" s="227"/>
    </row>
    <row r="30" spans="2:8" x14ac:dyDescent="0.25">
      <c r="B30" s="50" t="s">
        <v>117</v>
      </c>
      <c r="C30" s="147" t="s">
        <v>122</v>
      </c>
      <c r="D30" s="142" cm="1">
        <f t="array" ref="D30">_xlfn.IFS(D$14=0,0,D$14&lt;&gt;0,D$14)</f>
        <v>0</v>
      </c>
      <c r="E30" s="153">
        <f t="shared" si="0"/>
        <v>0</v>
      </c>
      <c r="F30" s="205"/>
      <c r="G30" s="206"/>
      <c r="H30" s="227"/>
    </row>
    <row r="31" spans="2:8" x14ac:dyDescent="0.25">
      <c r="B31" s="50" t="s">
        <v>118</v>
      </c>
      <c r="C31" s="147" t="s">
        <v>122</v>
      </c>
      <c r="D31" s="142" cm="1">
        <f t="array" ref="D31">_xlfn.IFS(D$14=0,0,D$14&lt;&gt;0,D$14/2)</f>
        <v>0</v>
      </c>
      <c r="E31" s="153">
        <f t="shared" si="0"/>
        <v>0</v>
      </c>
      <c r="F31" s="205"/>
      <c r="G31" s="206"/>
      <c r="H31" s="227"/>
    </row>
    <row r="32" spans="2:8" x14ac:dyDescent="0.25">
      <c r="B32" s="32"/>
      <c r="C32" s="148"/>
      <c r="D32" s="150">
        <v>0</v>
      </c>
      <c r="E32" s="153">
        <f t="shared" si="0"/>
        <v>0</v>
      </c>
      <c r="F32" s="205"/>
      <c r="G32" s="206"/>
      <c r="H32" s="227"/>
    </row>
    <row r="33" spans="2:8" x14ac:dyDescent="0.25">
      <c r="B33" s="32"/>
      <c r="C33" s="148"/>
      <c r="D33" s="150">
        <v>0</v>
      </c>
      <c r="E33" s="153">
        <f t="shared" si="0"/>
        <v>0</v>
      </c>
      <c r="F33" s="205"/>
      <c r="G33" s="206"/>
      <c r="H33" s="227"/>
    </row>
    <row r="34" spans="2:8" x14ac:dyDescent="0.25">
      <c r="B34" s="32"/>
      <c r="C34" s="148"/>
      <c r="D34" s="150">
        <v>0</v>
      </c>
      <c r="E34" s="153">
        <f t="shared" si="0"/>
        <v>0</v>
      </c>
      <c r="F34" s="205"/>
      <c r="G34" s="206"/>
      <c r="H34" s="227"/>
    </row>
    <row r="35" spans="2:8" x14ac:dyDescent="0.25">
      <c r="B35" s="32"/>
      <c r="C35" s="148"/>
      <c r="D35" s="150">
        <v>0</v>
      </c>
      <c r="E35" s="153">
        <f t="shared" si="0"/>
        <v>0</v>
      </c>
      <c r="F35" s="205"/>
      <c r="G35" s="206"/>
      <c r="H35" s="227"/>
    </row>
    <row r="36" spans="2:8" x14ac:dyDescent="0.25">
      <c r="B36" s="32"/>
      <c r="C36" s="148"/>
      <c r="D36" s="150">
        <v>0</v>
      </c>
      <c r="E36" s="153">
        <f t="shared" si="0"/>
        <v>0</v>
      </c>
      <c r="F36" s="205"/>
      <c r="G36" s="206"/>
      <c r="H36" s="227"/>
    </row>
    <row r="37" spans="2:8" x14ac:dyDescent="0.25">
      <c r="B37" s="32"/>
      <c r="C37" s="148"/>
      <c r="D37" s="150">
        <v>0</v>
      </c>
      <c r="E37" s="153">
        <f t="shared" si="0"/>
        <v>0</v>
      </c>
      <c r="F37" s="205"/>
      <c r="G37" s="206"/>
      <c r="H37" s="227"/>
    </row>
    <row r="38" spans="2:8" x14ac:dyDescent="0.25">
      <c r="B38" s="32"/>
      <c r="C38" s="148"/>
      <c r="D38" s="150">
        <v>0</v>
      </c>
      <c r="E38" s="153">
        <f t="shared" si="0"/>
        <v>0</v>
      </c>
      <c r="F38" s="205"/>
      <c r="G38" s="206"/>
      <c r="H38" s="227"/>
    </row>
    <row r="39" spans="2:8" x14ac:dyDescent="0.25">
      <c r="B39" s="34"/>
      <c r="C39" s="149"/>
      <c r="D39" s="151">
        <v>0</v>
      </c>
      <c r="E39" s="154">
        <f t="shared" si="0"/>
        <v>0</v>
      </c>
      <c r="F39" s="203"/>
      <c r="G39" s="204"/>
      <c r="H39" s="228"/>
    </row>
    <row r="40" spans="2:8" x14ac:dyDescent="0.25">
      <c r="B40" s="22"/>
      <c r="D40" s="122">
        <f>SUM(D28:D39)</f>
        <v>0</v>
      </c>
      <c r="E40" s="127">
        <f t="shared" si="0"/>
        <v>0</v>
      </c>
      <c r="F40" s="137" t="s">
        <v>123</v>
      </c>
      <c r="G40" s="135"/>
      <c r="H40" s="7"/>
    </row>
    <row r="41" spans="2:8" ht="13.5" customHeight="1" thickBot="1" x14ac:dyDescent="0.3">
      <c r="B41" s="17"/>
      <c r="C41" s="23"/>
      <c r="D41" s="23"/>
      <c r="E41" s="23"/>
      <c r="F41" s="23"/>
      <c r="G41" s="20"/>
      <c r="H41" s="20"/>
    </row>
    <row r="42" spans="2:8" x14ac:dyDescent="0.25">
      <c r="B42" s="191" t="s">
        <v>74</v>
      </c>
      <c r="C42" s="192"/>
      <c r="D42" s="192"/>
      <c r="E42" s="192"/>
      <c r="F42" s="192"/>
      <c r="G42" s="193"/>
      <c r="H42" s="53"/>
    </row>
    <row r="43" spans="2:8" ht="15" customHeight="1" x14ac:dyDescent="0.25">
      <c r="B43" s="9"/>
      <c r="G43" s="7"/>
      <c r="H43" s="7"/>
    </row>
    <row r="44" spans="2:8" x14ac:dyDescent="0.25">
      <c r="B44" s="9"/>
      <c r="C44" s="25" t="s">
        <v>124</v>
      </c>
      <c r="D44" s="155">
        <f>SUM(D45:D48)</f>
        <v>0</v>
      </c>
      <c r="E44" s="127">
        <f>IFERROR(D44/D16,0)</f>
        <v>0</v>
      </c>
      <c r="F44" s="126"/>
      <c r="G44" s="7"/>
      <c r="H44" s="7" t="s">
        <v>125</v>
      </c>
    </row>
    <row r="45" spans="2:8" x14ac:dyDescent="0.25">
      <c r="B45" s="9"/>
      <c r="C45" s="26" t="s">
        <v>113</v>
      </c>
      <c r="D45" s="156">
        <f>(SUMIFS($D$28:$D$39,$B$28:$B$39,$C45)+D19)</f>
        <v>0</v>
      </c>
      <c r="E45" s="130">
        <f>IFERROR(D45/D$16,0)</f>
        <v>0</v>
      </c>
      <c r="F45" s="120"/>
      <c r="G45" s="7"/>
      <c r="H45" s="7"/>
    </row>
    <row r="46" spans="2:8" x14ac:dyDescent="0.25">
      <c r="B46" s="9"/>
      <c r="C46" s="27" t="s">
        <v>115</v>
      </c>
      <c r="D46" s="157">
        <f>SUMIFS($D$28:$D$39,$B$28:$B$39,$C46)+D20</f>
        <v>0</v>
      </c>
      <c r="E46" s="131">
        <f>IFERROR(D46/D$16,0)</f>
        <v>0</v>
      </c>
      <c r="F46" s="120"/>
      <c r="G46" s="7"/>
      <c r="H46" s="7"/>
    </row>
    <row r="47" spans="2:8" x14ac:dyDescent="0.25">
      <c r="B47" s="9"/>
      <c r="C47" s="27" t="s">
        <v>117</v>
      </c>
      <c r="D47" s="157">
        <f>SUMIFS($D$28:$D$39,$B$28:$B$39,$C47)+D21</f>
        <v>0</v>
      </c>
      <c r="E47" s="131">
        <f>IFERROR(D47/D$16,0)</f>
        <v>0</v>
      </c>
      <c r="F47" s="120"/>
      <c r="G47" s="7"/>
      <c r="H47" s="7"/>
    </row>
    <row r="48" spans="2:8" x14ac:dyDescent="0.25">
      <c r="B48" s="9"/>
      <c r="C48" s="28" t="s">
        <v>118</v>
      </c>
      <c r="D48" s="158">
        <f>SUMIFS($D$28:$D$39,$B$28:$B$39,$C48)+D22</f>
        <v>0</v>
      </c>
      <c r="E48" s="132">
        <f>IFERROR(D48/D$16,0)</f>
        <v>0</v>
      </c>
      <c r="F48" s="120"/>
      <c r="G48" s="7"/>
      <c r="H48" s="7"/>
    </row>
    <row r="49" spans="2:35" ht="13.5" customHeight="1" thickBot="1" x14ac:dyDescent="0.3">
      <c r="B49" s="17"/>
      <c r="C49" s="23"/>
      <c r="D49" s="23"/>
      <c r="E49" s="23"/>
      <c r="F49" s="23"/>
      <c r="G49" s="20"/>
      <c r="H49" s="20"/>
    </row>
    <row r="52" spans="2:35" x14ac:dyDescent="0.25">
      <c r="T52"/>
      <c r="U52" s="1" t="s">
        <v>126</v>
      </c>
      <c r="V52" s="211">
        <f>$D$5</f>
        <v>0</v>
      </c>
      <c r="W52" s="212"/>
      <c r="X52" s="212"/>
      <c r="Y52" s="1" t="s">
        <v>127</v>
      </c>
      <c r="Z52" s="64">
        <f>$D$6</f>
        <v>0</v>
      </c>
    </row>
    <row r="53" spans="2:35" ht="15.75" customHeight="1" x14ac:dyDescent="0.25">
      <c r="T53"/>
      <c r="U53" s="1"/>
      <c r="V53" s="65"/>
      <c r="W53" s="65"/>
      <c r="X53" s="65"/>
      <c r="Y53" s="1"/>
      <c r="Z53" s="66"/>
    </row>
    <row r="54" spans="2:35" ht="16.5" customHeight="1" thickBot="1" x14ac:dyDescent="0.3">
      <c r="T54"/>
      <c r="U54" s="67"/>
      <c r="V54" s="67"/>
      <c r="W54"/>
      <c r="X54"/>
      <c r="Y54"/>
      <c r="Z54" s="68"/>
    </row>
    <row r="55" spans="2:35" ht="26.25" customHeight="1" thickBot="1" x14ac:dyDescent="0.3">
      <c r="T55" s="69" t="s">
        <v>107</v>
      </c>
      <c r="U55" s="70" t="s">
        <v>128</v>
      </c>
      <c r="V55" s="70" t="s">
        <v>129</v>
      </c>
      <c r="W55" s="71" t="s">
        <v>130</v>
      </c>
      <c r="X55" s="72" t="s">
        <v>131</v>
      </c>
      <c r="Y55" s="73" t="s">
        <v>132</v>
      </c>
      <c r="Z55" s="74" t="s">
        <v>133</v>
      </c>
      <c r="AB55" s="75" t="s">
        <v>134</v>
      </c>
      <c r="AC55" s="75" t="s">
        <v>135</v>
      </c>
      <c r="AD55" s="75" t="s">
        <v>107</v>
      </c>
      <c r="AE55" s="75" t="s">
        <v>136</v>
      </c>
      <c r="AF55" s="75" t="s">
        <v>137</v>
      </c>
      <c r="AG55" s="75" t="s">
        <v>138</v>
      </c>
      <c r="AH55" s="75" t="s">
        <v>139</v>
      </c>
      <c r="AI55" s="75" t="s">
        <v>140</v>
      </c>
    </row>
    <row r="56" spans="2:35" x14ac:dyDescent="0.25">
      <c r="T56" s="76" t="str">
        <f ca="1">LEFT($AB56,3)&amp;"-"&amp;RIGHT($AC56,2)</f>
        <v>May-25</v>
      </c>
      <c r="U56" s="77">
        <f ca="1">$C19*$V56</f>
        <v>0</v>
      </c>
      <c r="V56" s="77">
        <f ca="1">NETWORKDAYS(AG56,AH56,(AF56))</f>
        <v>21</v>
      </c>
      <c r="W56" s="173">
        <f ca="1">U56/V56</f>
        <v>0</v>
      </c>
      <c r="X56" s="174">
        <f ca="1">SUM(W56:W$59)</f>
        <v>0</v>
      </c>
      <c r="Y56" s="179">
        <f>V68</f>
        <v>0</v>
      </c>
      <c r="Z56" s="175">
        <f ca="1">IFERROR(ROUND(Y56*(W56/X56),2),0)</f>
        <v>0</v>
      </c>
      <c r="AB56" s="80" t="s">
        <v>113</v>
      </c>
      <c r="AC56" s="81">
        <f ca="1">YEAR(AI56)</f>
        <v>2025</v>
      </c>
      <c r="AD56" s="82">
        <v>5</v>
      </c>
      <c r="AE56" s="83">
        <v>26</v>
      </c>
      <c r="AF56" s="84">
        <f ca="1">DATE(AC56,AD56,AE56)</f>
        <v>45803</v>
      </c>
      <c r="AG56" s="85">
        <f ca="1">DATE($AC56,5,1)</f>
        <v>45778</v>
      </c>
      <c r="AH56" s="86">
        <f ca="1">DATE($AC56,5,31)</f>
        <v>45808</v>
      </c>
      <c r="AI56" s="87">
        <f ca="1">TODAY()</f>
        <v>45796</v>
      </c>
    </row>
    <row r="57" spans="2:35" ht="15.75" thickBot="1" x14ac:dyDescent="0.3">
      <c r="T57" s="88" t="str">
        <f ca="1">LEFT($AB57,3)&amp;"-"&amp;RIGHT($AC57,2)</f>
        <v>Jun-25</v>
      </c>
      <c r="U57" s="89">
        <f ca="1">$C20*$V57</f>
        <v>0</v>
      </c>
      <c r="V57" s="89">
        <f ca="1">NETWORKDAYS(AG57,AH57,(AF57))</f>
        <v>20</v>
      </c>
      <c r="W57" s="173">
        <f ca="1">IF(V57="","",U57/V57)</f>
        <v>0</v>
      </c>
      <c r="X57" s="174">
        <f ca="1">SUM(W57:W$59)</f>
        <v>0</v>
      </c>
      <c r="Y57" s="176">
        <f ca="1">IF(V57="","",Y56-Z56)</f>
        <v>0</v>
      </c>
      <c r="Z57" s="175">
        <f ca="1">IFERROR(IF(Y57="","",ROUND(Y57*(W57/X57),2)),0)</f>
        <v>0</v>
      </c>
      <c r="AB57" s="90" t="s">
        <v>115</v>
      </c>
      <c r="AC57" s="91">
        <f ca="1">YEAR(AI57)</f>
        <v>2025</v>
      </c>
      <c r="AD57" s="92">
        <v>6</v>
      </c>
      <c r="AE57" s="93">
        <v>19</v>
      </c>
      <c r="AF57" s="94">
        <f ca="1">DATE(AC57,AD57,AE57)</f>
        <v>45827</v>
      </c>
      <c r="AG57" s="95">
        <f ca="1">DATE($AC57,6,1)</f>
        <v>45809</v>
      </c>
      <c r="AH57" s="94">
        <f ca="1">DATE($AC57,6,30)</f>
        <v>45838</v>
      </c>
      <c r="AI57" s="96">
        <f t="shared" ref="AI57:AI59" ca="1" si="1">TODAY()</f>
        <v>45796</v>
      </c>
    </row>
    <row r="58" spans="2:35" ht="15.75" customHeight="1" x14ac:dyDescent="0.25">
      <c r="T58" s="88" t="str">
        <f ca="1">LEFT($AB58,3)&amp;"-"&amp;RIGHT($AC58,2)</f>
        <v>Jul-25</v>
      </c>
      <c r="U58" s="89">
        <f ca="1">$C21*$V58</f>
        <v>0</v>
      </c>
      <c r="V58" s="89">
        <f ca="1">NETWORKDAYS(AG58,AH58,(AF58))</f>
        <v>22</v>
      </c>
      <c r="W58" s="173">
        <f t="shared" ref="W58:W65" ca="1" si="2">IF(V58="","",U58/V58)</f>
        <v>0</v>
      </c>
      <c r="X58" s="174">
        <f ca="1">SUM(W58:W$59)</f>
        <v>0</v>
      </c>
      <c r="Y58" s="176">
        <f t="shared" ref="Y58:Y65" ca="1" si="3">IF(V58="","",Y57-Z57)</f>
        <v>0</v>
      </c>
      <c r="Z58" s="175">
        <f ca="1">IFERROR(IF(Y58="","",ROUND(Y58*(W58/X58),2)),0)</f>
        <v>0</v>
      </c>
      <c r="AB58" s="90" t="s">
        <v>117</v>
      </c>
      <c r="AC58" s="82">
        <f ca="1">YEAR(AI58)</f>
        <v>2025</v>
      </c>
      <c r="AD58" s="92">
        <v>7</v>
      </c>
      <c r="AE58" s="97">
        <v>4</v>
      </c>
      <c r="AF58" s="98">
        <f ca="1">DATE(AC58,AD58,AE58)</f>
        <v>45842</v>
      </c>
      <c r="AG58" s="99">
        <f ca="1">DATE($AC58,7,1)</f>
        <v>45839</v>
      </c>
      <c r="AH58" s="98">
        <f ca="1">DATE($AC58,7,31)</f>
        <v>45869</v>
      </c>
      <c r="AI58" s="100">
        <f t="shared" ca="1" si="1"/>
        <v>45796</v>
      </c>
    </row>
    <row r="59" spans="2:35" ht="15.75" thickBot="1" x14ac:dyDescent="0.3">
      <c r="T59" s="88" t="str">
        <f ca="1">LEFT($AB59,3)&amp;"-"&amp;RIGHT($AC59,2)</f>
        <v>Aug-25</v>
      </c>
      <c r="U59" s="89">
        <f ca="1">$C22*$V59</f>
        <v>0</v>
      </c>
      <c r="V59" s="89">
        <f ca="1">NETWORKDAYS(AG59,AH59,(AF59))</f>
        <v>21</v>
      </c>
      <c r="W59" s="173">
        <f t="shared" ca="1" si="2"/>
        <v>0</v>
      </c>
      <c r="X59" s="174">
        <f ca="1">SUM(W59:W$59)</f>
        <v>0</v>
      </c>
      <c r="Y59" s="176">
        <f t="shared" ca="1" si="3"/>
        <v>0</v>
      </c>
      <c r="Z59" s="175">
        <f ca="1">IFERROR(IF(Y59="","",ROUND(Y59*(W59/X59),2)),0)</f>
        <v>0</v>
      </c>
      <c r="AB59" s="17" t="s">
        <v>118</v>
      </c>
      <c r="AC59" s="91">
        <f ca="1">YEAR(AI59)</f>
        <v>2025</v>
      </c>
      <c r="AD59" s="101">
        <v>8</v>
      </c>
      <c r="AE59" s="101"/>
      <c r="AF59" s="102"/>
      <c r="AG59" s="103">
        <f ca="1">DATE($AC59,8,1)</f>
        <v>45870</v>
      </c>
      <c r="AH59" s="104">
        <f ca="1">DATE($AC59,8,31)</f>
        <v>45900</v>
      </c>
      <c r="AI59" s="105">
        <f t="shared" ca="1" si="1"/>
        <v>45796</v>
      </c>
    </row>
    <row r="60" spans="2:35" x14ac:dyDescent="0.25">
      <c r="T60" s="88"/>
      <c r="U60" s="89"/>
      <c r="V60" s="89"/>
      <c r="W60" s="78" t="str">
        <f t="shared" si="2"/>
        <v/>
      </c>
      <c r="X60" s="79" t="str">
        <f>IF(V60="","",SUM($D$16:G60))</f>
        <v/>
      </c>
      <c r="Y60" s="176" t="str">
        <f t="shared" si="3"/>
        <v/>
      </c>
      <c r="Z60" s="175" t="str">
        <f t="shared" ref="Z60:Z65" si="4">IF(Y60="","",ROUND(Y60*(W60/X60),2))</f>
        <v/>
      </c>
    </row>
    <row r="61" spans="2:35" x14ac:dyDescent="0.25">
      <c r="T61" s="88"/>
      <c r="U61" s="89"/>
      <c r="V61" s="89"/>
      <c r="W61" s="78" t="str">
        <f t="shared" si="2"/>
        <v/>
      </c>
      <c r="X61" s="79" t="str">
        <f>IF(V61="","",SUM($D$16:G61))</f>
        <v/>
      </c>
      <c r="Y61" s="176" t="str">
        <f t="shared" si="3"/>
        <v/>
      </c>
      <c r="Z61" s="175" t="str">
        <f t="shared" si="4"/>
        <v/>
      </c>
    </row>
    <row r="62" spans="2:35" x14ac:dyDescent="0.25">
      <c r="T62" s="88"/>
      <c r="U62" s="89"/>
      <c r="V62" s="89"/>
      <c r="W62" s="78" t="str">
        <f t="shared" si="2"/>
        <v/>
      </c>
      <c r="X62" s="79" t="str">
        <f>IF(V62="","",SUM($D$16:G62))</f>
        <v/>
      </c>
      <c r="Y62" s="176" t="str">
        <f t="shared" si="3"/>
        <v/>
      </c>
      <c r="Z62" s="175" t="str">
        <f t="shared" si="4"/>
        <v/>
      </c>
    </row>
    <row r="63" spans="2:35" x14ac:dyDescent="0.25">
      <c r="T63" s="88"/>
      <c r="U63" s="89"/>
      <c r="V63" s="89"/>
      <c r="W63" s="78" t="str">
        <f t="shared" si="2"/>
        <v/>
      </c>
      <c r="X63" s="79" t="str">
        <f>IF(V63="","",SUM($D$16:G63))</f>
        <v/>
      </c>
      <c r="Y63" s="176" t="str">
        <f t="shared" si="3"/>
        <v/>
      </c>
      <c r="Z63" s="175" t="str">
        <f t="shared" si="4"/>
        <v/>
      </c>
    </row>
    <row r="64" spans="2:35" ht="15.75" customHeight="1" x14ac:dyDescent="0.25">
      <c r="T64" s="88"/>
      <c r="U64" s="89"/>
      <c r="V64" s="89"/>
      <c r="W64" s="78" t="str">
        <f t="shared" si="2"/>
        <v/>
      </c>
      <c r="X64" s="79" t="str">
        <f>IF(V64="","",SUM($D$16:G64))</f>
        <v/>
      </c>
      <c r="Y64" s="176" t="str">
        <f t="shared" si="3"/>
        <v/>
      </c>
      <c r="Z64" s="175" t="str">
        <f t="shared" si="4"/>
        <v/>
      </c>
    </row>
    <row r="65" spans="18:44" ht="15.75" customHeight="1" x14ac:dyDescent="0.25">
      <c r="T65" s="106"/>
      <c r="U65" s="107"/>
      <c r="V65" s="107"/>
      <c r="W65" s="108" t="str">
        <f t="shared" si="2"/>
        <v/>
      </c>
      <c r="X65" s="108" t="str">
        <f>IF(V65="","",SUM($D$16:G65))</f>
        <v/>
      </c>
      <c r="Y65" s="177" t="str">
        <f t="shared" si="3"/>
        <v/>
      </c>
      <c r="Z65" s="178" t="str">
        <f t="shared" si="4"/>
        <v/>
      </c>
    </row>
    <row r="66" spans="18:44" ht="15.75" customHeight="1" x14ac:dyDescent="0.25">
      <c r="T66"/>
      <c r="U66" s="67"/>
      <c r="V66" s="67"/>
      <c r="W66"/>
      <c r="X66"/>
      <c r="Y66"/>
      <c r="Z66" s="68"/>
    </row>
    <row r="67" spans="18:44" ht="15.75" thickBot="1" x14ac:dyDescent="0.3">
      <c r="T67"/>
      <c r="U67" s="67"/>
      <c r="V67" s="67"/>
      <c r="W67"/>
      <c r="X67"/>
      <c r="Y67" s="109" t="s">
        <v>141</v>
      </c>
      <c r="Z67" s="110">
        <f ca="1">ROUND(SUM(Z56:Z66),2)</f>
        <v>0</v>
      </c>
    </row>
    <row r="68" spans="18:44" ht="16.5" customHeight="1" thickTop="1" x14ac:dyDescent="0.25">
      <c r="T68"/>
      <c r="U68" s="109" t="s">
        <v>142</v>
      </c>
      <c r="V68" s="224">
        <f>$D$23</f>
        <v>0</v>
      </c>
      <c r="W68" s="225"/>
      <c r="X68"/>
      <c r="Y68"/>
      <c r="Z68" s="68"/>
    </row>
    <row r="69" spans="18:44" ht="15.75" customHeight="1" x14ac:dyDescent="0.25">
      <c r="R69" s="63"/>
      <c r="T69"/>
      <c r="U69" s="109" t="s">
        <v>143</v>
      </c>
      <c r="V69" s="213">
        <f ca="1">DATE($AC$56,$AD$56,7*3)-WEEKDAY(DATE($AC$56,$AD$56,8-2))</f>
        <v>45795</v>
      </c>
      <c r="W69" s="213"/>
      <c r="X69"/>
      <c r="Y69"/>
      <c r="Z69" s="68"/>
      <c r="AB69" s="111" t="s">
        <v>173</v>
      </c>
    </row>
    <row r="70" spans="18:44" x14ac:dyDescent="0.25">
      <c r="R70" s="63"/>
      <c r="T70"/>
      <c r="U70" s="109" t="s">
        <v>144</v>
      </c>
      <c r="V70" s="214">
        <f ca="1">DATE($AC$59,$AD$59,3+7*3)-WEEKDAY(DATE($AC$59,$AD$59,8-6))</f>
        <v>45886</v>
      </c>
      <c r="W70" s="214"/>
      <c r="X70"/>
      <c r="Y70"/>
      <c r="Z70" s="68"/>
      <c r="AB70" s="2" t="s">
        <v>174</v>
      </c>
    </row>
    <row r="71" spans="18:44" x14ac:dyDescent="0.25">
      <c r="T71"/>
      <c r="U71" s="67"/>
      <c r="V71" s="67"/>
      <c r="W71"/>
      <c r="X71"/>
      <c r="Y71"/>
      <c r="Z71" s="68"/>
    </row>
    <row r="72" spans="18:44" x14ac:dyDescent="0.25">
      <c r="T72"/>
      <c r="U72" s="67"/>
      <c r="V72" s="67"/>
      <c r="W72"/>
      <c r="X72"/>
      <c r="Y72"/>
      <c r="Z72" s="68"/>
    </row>
    <row r="73" spans="18:44" x14ac:dyDescent="0.25">
      <c r="T73"/>
      <c r="U73" s="67"/>
      <c r="V73" s="67"/>
      <c r="W73"/>
      <c r="X73"/>
      <c r="Y73"/>
      <c r="Z73" s="68"/>
    </row>
    <row r="74" spans="18:44" x14ac:dyDescent="0.25">
      <c r="T74" s="186"/>
      <c r="U74" s="186"/>
      <c r="V74" s="187"/>
      <c r="W74" s="187"/>
      <c r="X74" s="187"/>
      <c r="Y74"/>
      <c r="Z74" s="68"/>
    </row>
    <row r="75" spans="18:44" x14ac:dyDescent="0.25">
      <c r="T75"/>
      <c r="U75" s="67"/>
      <c r="V75" s="67"/>
      <c r="W75"/>
      <c r="X75"/>
      <c r="Y75"/>
      <c r="Z75" s="68"/>
    </row>
    <row r="76" spans="18:44" x14ac:dyDescent="0.25">
      <c r="T76"/>
      <c r="U76" s="112"/>
      <c r="V76" s="187"/>
      <c r="W76" s="187"/>
      <c r="X76"/>
      <c r="Y76"/>
      <c r="Z76" s="68"/>
    </row>
    <row r="80" spans="18:44" ht="50.25" customHeight="1" x14ac:dyDescent="0.25">
      <c r="AL80" s="207"/>
      <c r="AM80" s="207"/>
      <c r="AN80" s="207"/>
      <c r="AO80" s="207"/>
      <c r="AP80" s="207"/>
      <c r="AQ80" s="207"/>
      <c r="AR80" s="207"/>
    </row>
    <row r="81" spans="38:44" ht="66.75" customHeight="1" x14ac:dyDescent="0.25">
      <c r="AL81" s="207" t="s">
        <v>145</v>
      </c>
      <c r="AM81" s="207"/>
      <c r="AN81" s="207"/>
      <c r="AO81" s="207"/>
      <c r="AP81" s="207"/>
      <c r="AQ81" s="207"/>
      <c r="AR81" s="207"/>
    </row>
    <row r="82" spans="38:44" ht="24" customHeight="1" x14ac:dyDescent="0.25">
      <c r="AL82" s="208">
        <f>D5</f>
        <v>0</v>
      </c>
      <c r="AM82" s="209"/>
      <c r="AN82" s="209"/>
      <c r="AO82" s="210" t="s">
        <v>146</v>
      </c>
      <c r="AP82" s="210"/>
      <c r="AQ82" s="210"/>
      <c r="AR82" s="210"/>
    </row>
    <row r="83" spans="38:44" ht="18" customHeight="1" x14ac:dyDescent="0.25">
      <c r="AL83" s="209" t="s">
        <v>147</v>
      </c>
      <c r="AM83" s="209"/>
      <c r="AN83" s="209"/>
      <c r="AO83" s="210"/>
      <c r="AP83" s="210"/>
      <c r="AQ83" s="210"/>
      <c r="AR83" s="210"/>
    </row>
    <row r="84" spans="38:44" ht="18" customHeight="1" x14ac:dyDescent="0.25">
      <c r="AL84" s="202"/>
      <c r="AM84" s="202"/>
      <c r="AN84" s="113"/>
      <c r="AO84" s="210" t="s">
        <v>148</v>
      </c>
      <c r="AP84" s="210"/>
      <c r="AQ84" s="210"/>
      <c r="AR84" s="210"/>
    </row>
    <row r="85" spans="38:44" ht="18" customHeight="1" x14ac:dyDescent="0.25">
      <c r="AL85" s="209" t="s">
        <v>149</v>
      </c>
      <c r="AM85" s="209"/>
      <c r="AN85" s="209"/>
      <c r="AO85" s="210"/>
      <c r="AP85" s="210"/>
      <c r="AQ85" s="210"/>
      <c r="AR85" s="210"/>
    </row>
    <row r="86" spans="38:44" ht="96" customHeight="1" x14ac:dyDescent="0.25">
      <c r="AL86" s="216" t="s">
        <v>150</v>
      </c>
      <c r="AM86" s="216"/>
      <c r="AN86" s="216"/>
      <c r="AO86" s="216"/>
      <c r="AP86" s="216"/>
      <c r="AQ86" s="216"/>
      <c r="AR86" s="216"/>
    </row>
    <row r="87" spans="38:44" ht="31.5" x14ac:dyDescent="0.25">
      <c r="AL87" s="217" t="s">
        <v>151</v>
      </c>
      <c r="AM87" s="218"/>
      <c r="AN87" s="163" t="s">
        <v>152</v>
      </c>
      <c r="AO87" s="163" t="s">
        <v>107</v>
      </c>
      <c r="AP87" s="163" t="s">
        <v>153</v>
      </c>
      <c r="AQ87" s="163" t="s">
        <v>154</v>
      </c>
      <c r="AR87" s="163" t="s">
        <v>155</v>
      </c>
    </row>
    <row r="88" spans="38:44" ht="15.75" x14ac:dyDescent="0.25">
      <c r="AL88" s="219">
        <f>G19</f>
        <v>0</v>
      </c>
      <c r="AM88" s="220"/>
      <c r="AN88" s="116">
        <f>D19</f>
        <v>0</v>
      </c>
      <c r="AO88" s="114" t="s">
        <v>113</v>
      </c>
      <c r="AP88" s="162">
        <f>F19</f>
        <v>0</v>
      </c>
      <c r="AQ88" s="115">
        <f>E19</f>
        <v>0</v>
      </c>
      <c r="AR88" s="115">
        <f ca="1">W56</f>
        <v>0</v>
      </c>
    </row>
    <row r="89" spans="38:44" ht="15.75" x14ac:dyDescent="0.25">
      <c r="AL89" s="219">
        <f t="shared" ref="AL89:AL91" si="5">G20</f>
        <v>0</v>
      </c>
      <c r="AM89" s="220"/>
      <c r="AN89" s="116">
        <f t="shared" ref="AN89:AN91" si="6">D20</f>
        <v>0</v>
      </c>
      <c r="AO89" s="114" t="s">
        <v>115</v>
      </c>
      <c r="AP89" s="162">
        <f>F20</f>
        <v>0</v>
      </c>
      <c r="AQ89" s="115">
        <f>E20</f>
        <v>0</v>
      </c>
      <c r="AR89" s="115">
        <f t="shared" ref="AR89:AR91" ca="1" si="7">W57</f>
        <v>0</v>
      </c>
    </row>
    <row r="90" spans="38:44" ht="15.75" x14ac:dyDescent="0.25">
      <c r="AL90" s="219">
        <f t="shared" si="5"/>
        <v>0</v>
      </c>
      <c r="AM90" s="220"/>
      <c r="AN90" s="116">
        <f t="shared" si="6"/>
        <v>0</v>
      </c>
      <c r="AO90" s="114" t="s">
        <v>117</v>
      </c>
      <c r="AP90" s="162">
        <f>F21</f>
        <v>0</v>
      </c>
      <c r="AQ90" s="115">
        <f>E21</f>
        <v>0</v>
      </c>
      <c r="AR90" s="115">
        <f t="shared" ca="1" si="7"/>
        <v>0</v>
      </c>
    </row>
    <row r="91" spans="38:44" ht="15.75" x14ac:dyDescent="0.25">
      <c r="AL91" s="219">
        <f t="shared" si="5"/>
        <v>0</v>
      </c>
      <c r="AM91" s="220"/>
      <c r="AN91" s="116">
        <f t="shared" si="6"/>
        <v>0</v>
      </c>
      <c r="AO91" s="114" t="s">
        <v>118</v>
      </c>
      <c r="AP91" s="162">
        <f>F22</f>
        <v>0</v>
      </c>
      <c r="AQ91" s="115">
        <f>E22</f>
        <v>0</v>
      </c>
      <c r="AR91" s="115">
        <f t="shared" ca="1" si="7"/>
        <v>0</v>
      </c>
    </row>
    <row r="92" spans="38:44" ht="57" customHeight="1" x14ac:dyDescent="0.25">
      <c r="AL92" s="222" t="s">
        <v>156</v>
      </c>
      <c r="AM92" s="222"/>
      <c r="AN92" s="222"/>
      <c r="AO92" s="222"/>
      <c r="AP92" s="222"/>
      <c r="AQ92" s="222"/>
      <c r="AR92" s="222"/>
    </row>
    <row r="93" spans="38:44" ht="61.35" customHeight="1" x14ac:dyDescent="0.25">
      <c r="AL93" s="223" t="s">
        <v>157</v>
      </c>
      <c r="AM93" s="223"/>
      <c r="AN93" s="223"/>
      <c r="AO93" s="223"/>
      <c r="AP93" s="223"/>
      <c r="AQ93" s="223"/>
      <c r="AR93" s="223"/>
    </row>
    <row r="94" spans="38:44" ht="48.95" customHeight="1" x14ac:dyDescent="0.25">
      <c r="AL94" s="221" t="s">
        <v>158</v>
      </c>
      <c r="AM94" s="221"/>
      <c r="AN94" s="221"/>
      <c r="AO94" s="221"/>
      <c r="AP94" s="221"/>
      <c r="AQ94" s="221"/>
      <c r="AR94" s="221"/>
    </row>
    <row r="95" spans="38:44" ht="48.95" customHeight="1" x14ac:dyDescent="0.25">
      <c r="AL95" s="215" t="s">
        <v>159</v>
      </c>
      <c r="AM95" s="215"/>
      <c r="AN95" s="215"/>
      <c r="AO95" s="215"/>
      <c r="AP95" s="215"/>
      <c r="AQ95" s="215"/>
      <c r="AR95" s="215"/>
    </row>
    <row r="96" spans="38:44" ht="48.95" customHeight="1" x14ac:dyDescent="0.25">
      <c r="AL96" s="221" t="s">
        <v>160</v>
      </c>
      <c r="AM96" s="221"/>
      <c r="AN96" s="221"/>
      <c r="AO96" s="221"/>
      <c r="AP96" s="221"/>
      <c r="AQ96" s="221"/>
      <c r="AR96" s="221"/>
    </row>
    <row r="97" spans="38:44" ht="15.75" customHeight="1" x14ac:dyDescent="0.25">
      <c r="AL97" s="221"/>
      <c r="AM97" s="221"/>
      <c r="AN97" s="221"/>
      <c r="AO97" s="221"/>
      <c r="AP97" s="221"/>
      <c r="AQ97" s="221"/>
      <c r="AR97" s="221"/>
    </row>
  </sheetData>
  <sheetProtection algorithmName="SHA-512" hashValue="5o2RJlGfX9jFCB8n9K6pf77HkRZy/UdTTImK2p+jtI9T0jbUa7V3XwTTLGMsKePeCOKgTzd9und7eB17LWHxkA==" saltValue="u4Gjl4I6eh6g02LLGxZq+A==" spinCount="100000" sheet="1" objects="1" scenarios="1"/>
  <mergeCells count="47">
    <mergeCell ref="V68:W68"/>
    <mergeCell ref="H27:H39"/>
    <mergeCell ref="B3:G3"/>
    <mergeCell ref="B25:G25"/>
    <mergeCell ref="B42:G42"/>
    <mergeCell ref="F35:G35"/>
    <mergeCell ref="F34:G34"/>
    <mergeCell ref="F33:G33"/>
    <mergeCell ref="F32:G32"/>
    <mergeCell ref="F31:G31"/>
    <mergeCell ref="F30:G30"/>
    <mergeCell ref="F29:G29"/>
    <mergeCell ref="F28:G28"/>
    <mergeCell ref="F27:G27"/>
    <mergeCell ref="F4:G4"/>
    <mergeCell ref="F5:G16"/>
    <mergeCell ref="AL96:AR96"/>
    <mergeCell ref="AL97:AR97"/>
    <mergeCell ref="AL90:AM90"/>
    <mergeCell ref="AL91:AM91"/>
    <mergeCell ref="AL92:AR92"/>
    <mergeCell ref="AL93:AR93"/>
    <mergeCell ref="AL94:AR94"/>
    <mergeCell ref="V70:W70"/>
    <mergeCell ref="AL95:AR95"/>
    <mergeCell ref="AL85:AN85"/>
    <mergeCell ref="AL86:AR86"/>
    <mergeCell ref="AL87:AM87"/>
    <mergeCell ref="AL88:AM88"/>
    <mergeCell ref="AL89:AM89"/>
    <mergeCell ref="AO84:AR85"/>
    <mergeCell ref="D5:E5"/>
    <mergeCell ref="D6:E6"/>
    <mergeCell ref="D7:E7"/>
    <mergeCell ref="D8:E8"/>
    <mergeCell ref="AL84:AM84"/>
    <mergeCell ref="F39:G39"/>
    <mergeCell ref="F38:G38"/>
    <mergeCell ref="F37:G37"/>
    <mergeCell ref="F36:G36"/>
    <mergeCell ref="AL80:AR80"/>
    <mergeCell ref="AL81:AR81"/>
    <mergeCell ref="AL82:AN82"/>
    <mergeCell ref="AO82:AR83"/>
    <mergeCell ref="AL83:AN83"/>
    <mergeCell ref="V52:X52"/>
    <mergeCell ref="V69:W69"/>
  </mergeCells>
  <conditionalFormatting sqref="D44">
    <cfRule type="cellIs" dxfId="20" priority="9" operator="greaterThan">
      <formula>$D$16</formula>
    </cfRule>
  </conditionalFormatting>
  <conditionalFormatting sqref="D45 D48">
    <cfRule type="cellIs" dxfId="19" priority="10" operator="greaterThan">
      <formula>(D$15+0.01)/2</formula>
    </cfRule>
  </conditionalFormatting>
  <conditionalFormatting sqref="D46:D47">
    <cfRule type="cellIs" dxfId="18" priority="12" operator="greaterThan">
      <formula>ROUND(D$15,2)</formula>
    </cfRule>
  </conditionalFormatting>
  <conditionalFormatting sqref="E44:F44">
    <cfRule type="cellIs" dxfId="17" priority="3" operator="greaterThan">
      <formula>1</formula>
    </cfRule>
  </conditionalFormatting>
  <conditionalFormatting sqref="E45:F45 E48:F48">
    <cfRule type="cellIs" dxfId="16" priority="5" operator="greaterThan">
      <formula>(3/9)/2</formula>
    </cfRule>
  </conditionalFormatting>
  <conditionalFormatting sqref="E46:F47">
    <cfRule type="cellIs" dxfId="15" priority="4" operator="greaterThanOrEqual">
      <formula>0.3333335</formula>
    </cfRule>
  </conditionalFormatting>
  <conditionalFormatting sqref="AL82 AL88:AR91">
    <cfRule type="cellIs" dxfId="14" priority="1" operator="equal">
      <formula>0</formula>
    </cfRule>
  </conditionalFormatting>
  <dataValidations count="5">
    <dataValidation type="list" allowBlank="1" showInputMessage="1" showErrorMessage="1" sqref="D13" xr:uid="{3DAA9BCD-36D2-4496-8C10-7E0EE5EFB2D5}">
      <formula1>Contracts</formula1>
    </dataValidation>
    <dataValidation type="decimal" allowBlank="1" showInputMessage="1" showErrorMessage="1" sqref="D20:D22 C22 C19:D19" xr:uid="{18A7B767-1932-4BB7-AA06-C6E5C87291BC}">
      <formula1>0</formula1>
      <formula2>0.5</formula2>
    </dataValidation>
    <dataValidation type="decimal" allowBlank="1" showInputMessage="1" showErrorMessage="1" sqref="C20:C21" xr:uid="{0348366A-A948-443A-A835-5C608E1DB99D}">
      <formula1>0</formula1>
      <formula2>1</formula2>
    </dataValidation>
    <dataValidation type="list" allowBlank="1" showInputMessage="1" showErrorMessage="1" sqref="C28:C39" xr:uid="{738EC7B9-F278-4311-8EC6-92E01A86758B}">
      <formula1>FundingType</formula1>
    </dataValidation>
    <dataValidation type="list" allowBlank="1" showInputMessage="1" showErrorMessage="1" sqref="B28:B39" xr:uid="{BE138404-D2E1-43D2-8A42-F28019D82B88}">
      <formula1>Months</formula1>
    </dataValidation>
  </dataValidations>
  <pageMargins left="0.7" right="0.7" top="0.75" bottom="0.75" header="0.3" footer="0.3"/>
  <pageSetup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461BB-567D-40CC-A959-E2F343CACE4A}">
  <dimension ref="B1:AR97"/>
  <sheetViews>
    <sheetView zoomScale="120" zoomScaleNormal="120" zoomScaleSheetLayoutView="89" workbookViewId="0">
      <selection activeCell="Z80" sqref="Z80"/>
    </sheetView>
  </sheetViews>
  <sheetFormatPr defaultColWidth="9.140625" defaultRowHeight="15" x14ac:dyDescent="0.25"/>
  <cols>
    <col min="1" max="1" width="3.28515625" style="2" customWidth="1"/>
    <col min="2" max="2" width="10.42578125" style="2" customWidth="1"/>
    <col min="3" max="3" width="15.28515625" style="2" bestFit="1" customWidth="1"/>
    <col min="4" max="4" width="12.28515625" style="2" bestFit="1" customWidth="1"/>
    <col min="5" max="5" width="11.5703125" style="2" bestFit="1" customWidth="1"/>
    <col min="6" max="6" width="11.5703125" style="2" customWidth="1"/>
    <col min="7" max="7" width="28.42578125" style="2" customWidth="1"/>
    <col min="8" max="8" width="54.28515625" style="2" customWidth="1"/>
    <col min="9" max="9" width="12.28515625" style="2" bestFit="1" customWidth="1"/>
    <col min="10" max="10" width="11.28515625" style="2" bestFit="1" customWidth="1"/>
    <col min="11" max="18" width="9.140625" style="2"/>
    <col min="19" max="23" width="9.140625" style="2" customWidth="1"/>
    <col min="24" max="24" width="13.85546875" style="2" customWidth="1"/>
    <col min="25" max="25" width="12.42578125" style="2" customWidth="1"/>
    <col min="26" max="26" width="11.140625" style="2" customWidth="1"/>
    <col min="27" max="27" width="9.140625" style="2" customWidth="1"/>
    <col min="28" max="28" width="12.140625" style="2" customWidth="1"/>
    <col min="29" max="29" width="5.28515625" style="2" customWidth="1"/>
    <col min="30" max="30" width="7" style="2" customWidth="1"/>
    <col min="31" max="31" width="11.7109375" style="2" customWidth="1"/>
    <col min="32" max="32" width="9.85546875" style="2" bestFit="1" customWidth="1"/>
    <col min="33" max="34" width="12.28515625" style="2" customWidth="1"/>
    <col min="35" max="35" width="18.5703125" style="2" customWidth="1"/>
    <col min="36" max="37" width="9.140625" style="2"/>
    <col min="38" max="38" width="15.7109375" style="2" customWidth="1"/>
    <col min="39" max="39" width="22.28515625" style="2" customWidth="1"/>
    <col min="40" max="40" width="12.85546875" style="2" bestFit="1" customWidth="1"/>
    <col min="41" max="41" width="8" style="2" customWidth="1"/>
    <col min="42" max="42" width="11.85546875" style="2" customWidth="1"/>
    <col min="43" max="43" width="9.5703125" style="2" bestFit="1" customWidth="1"/>
    <col min="44" max="44" width="9.85546875" style="2" customWidth="1"/>
    <col min="45" max="16384" width="9.140625" style="2"/>
  </cols>
  <sheetData>
    <row r="1" spans="2:8" ht="14.45" thickBot="1" x14ac:dyDescent="0.3"/>
    <row r="2" spans="2:8" ht="14.45" thickBot="1" x14ac:dyDescent="0.3">
      <c r="B2" s="3" t="s">
        <v>85</v>
      </c>
      <c r="C2" s="4"/>
      <c r="D2" s="4"/>
      <c r="H2" s="31" t="s">
        <v>86</v>
      </c>
    </row>
    <row r="3" spans="2:8" ht="13.9" x14ac:dyDescent="0.25">
      <c r="B3" s="191" t="s">
        <v>87</v>
      </c>
      <c r="C3" s="192"/>
      <c r="D3" s="192"/>
      <c r="E3" s="192"/>
      <c r="F3" s="192"/>
      <c r="G3" s="193"/>
      <c r="H3" s="53"/>
    </row>
    <row r="4" spans="2:8" ht="15" customHeight="1" x14ac:dyDescent="0.25">
      <c r="B4" s="9"/>
      <c r="E4" s="118"/>
      <c r="F4" s="233" t="s">
        <v>88</v>
      </c>
      <c r="G4" s="232"/>
      <c r="H4" s="29"/>
    </row>
    <row r="5" spans="2:8" x14ac:dyDescent="0.25">
      <c r="B5" s="9"/>
      <c r="C5" s="128" t="s">
        <v>89</v>
      </c>
      <c r="D5" s="196"/>
      <c r="E5" s="197"/>
      <c r="F5" s="241"/>
      <c r="G5" s="242"/>
      <c r="H5" s="62"/>
    </row>
    <row r="6" spans="2:8" x14ac:dyDescent="0.25">
      <c r="B6" s="9"/>
      <c r="C6" s="128" t="s">
        <v>90</v>
      </c>
      <c r="D6" s="198"/>
      <c r="E6" s="199"/>
      <c r="F6" s="243"/>
      <c r="G6" s="244"/>
      <c r="H6" s="62"/>
    </row>
    <row r="7" spans="2:8" x14ac:dyDescent="0.25">
      <c r="B7" s="9"/>
      <c r="C7" s="128" t="s">
        <v>91</v>
      </c>
      <c r="D7" s="240"/>
      <c r="E7" s="199"/>
      <c r="F7" s="243"/>
      <c r="G7" s="244"/>
      <c r="H7" s="62"/>
    </row>
    <row r="8" spans="2:8" x14ac:dyDescent="0.25">
      <c r="B8" s="9"/>
      <c r="C8" s="128" t="s">
        <v>92</v>
      </c>
      <c r="D8" s="200"/>
      <c r="E8" s="201"/>
      <c r="F8" s="243"/>
      <c r="G8" s="244"/>
      <c r="H8" s="62"/>
    </row>
    <row r="9" spans="2:8" x14ac:dyDescent="0.25">
      <c r="B9" s="9"/>
      <c r="C9" s="6"/>
      <c r="D9" s="6"/>
      <c r="E9" s="6"/>
      <c r="F9" s="243"/>
      <c r="G9" s="244"/>
      <c r="H9" s="7"/>
    </row>
    <row r="10" spans="2:8" ht="13.9" customHeight="1" x14ac:dyDescent="0.25">
      <c r="B10" s="9"/>
      <c r="C10" s="128" t="s">
        <v>93</v>
      </c>
      <c r="D10" s="38"/>
      <c r="F10" s="243"/>
      <c r="G10" s="244"/>
      <c r="H10" s="54" t="s">
        <v>94</v>
      </c>
    </row>
    <row r="11" spans="2:8" ht="13.9" customHeight="1" x14ac:dyDescent="0.25">
      <c r="B11" s="9"/>
      <c r="C11" s="129" t="s">
        <v>95</v>
      </c>
      <c r="D11" s="47">
        <f>D10/9</f>
        <v>0</v>
      </c>
      <c r="F11" s="243"/>
      <c r="G11" s="244"/>
      <c r="H11" s="7" t="s">
        <v>96</v>
      </c>
    </row>
    <row r="12" spans="2:8" ht="13.9" customHeight="1" x14ac:dyDescent="0.25">
      <c r="B12" s="9"/>
      <c r="C12" s="128" t="s">
        <v>97</v>
      </c>
      <c r="D12" s="48"/>
      <c r="F12" s="243"/>
      <c r="G12" s="244"/>
      <c r="H12" s="7" t="s">
        <v>98</v>
      </c>
    </row>
    <row r="13" spans="2:8" ht="13.9" customHeight="1" x14ac:dyDescent="0.25">
      <c r="B13" s="9"/>
      <c r="C13" s="128" t="s">
        <v>99</v>
      </c>
      <c r="D13" s="46"/>
      <c r="F13" s="243"/>
      <c r="G13" s="244"/>
      <c r="H13" s="7" t="s">
        <v>100</v>
      </c>
    </row>
    <row r="14" spans="2:8" ht="13.9" customHeight="1" x14ac:dyDescent="0.25">
      <c r="B14" s="9"/>
      <c r="C14" s="129" t="s">
        <v>101</v>
      </c>
      <c r="D14" s="49" cm="1">
        <f t="array" ref="D14">_xlfn.IFS(D12=0,0,D13=9,(D12/D13),D13=12,((D12*0.75)/9))</f>
        <v>0</v>
      </c>
      <c r="F14" s="243"/>
      <c r="G14" s="244"/>
      <c r="H14" s="7" t="s">
        <v>102</v>
      </c>
    </row>
    <row r="15" spans="2:8" ht="14.45" customHeight="1" thickBot="1" x14ac:dyDescent="0.3">
      <c r="B15" s="9"/>
      <c r="C15" s="129" t="s">
        <v>103</v>
      </c>
      <c r="D15" s="8">
        <f>(D11+D14)</f>
        <v>0</v>
      </c>
      <c r="F15" s="243"/>
      <c r="G15" s="244"/>
      <c r="H15" s="7" t="s">
        <v>104</v>
      </c>
    </row>
    <row r="16" spans="2:8" ht="14.45" customHeight="1" thickBot="1" x14ac:dyDescent="0.3">
      <c r="B16" s="9"/>
      <c r="C16" s="129" t="s">
        <v>105</v>
      </c>
      <c r="D16" s="51">
        <f>D15*3</f>
        <v>0</v>
      </c>
      <c r="F16" s="245"/>
      <c r="G16" s="246"/>
      <c r="H16" s="55" t="s">
        <v>106</v>
      </c>
    </row>
    <row r="17" spans="2:8" ht="13.9" x14ac:dyDescent="0.25">
      <c r="B17" s="9"/>
      <c r="G17" s="7"/>
      <c r="H17" s="7"/>
    </row>
    <row r="18" spans="2:8" ht="13.9" x14ac:dyDescent="0.25">
      <c r="B18" s="10" t="s">
        <v>107</v>
      </c>
      <c r="C18" s="117" t="s">
        <v>108</v>
      </c>
      <c r="D18" s="117" t="s">
        <v>109</v>
      </c>
      <c r="E18" s="144" t="s">
        <v>110</v>
      </c>
      <c r="F18" s="117" t="s">
        <v>111</v>
      </c>
      <c r="G18" s="56" t="s">
        <v>112</v>
      </c>
      <c r="H18" s="7"/>
    </row>
    <row r="19" spans="2:8" ht="13.9" x14ac:dyDescent="0.25">
      <c r="B19" s="11" t="s">
        <v>113</v>
      </c>
      <c r="C19" s="60">
        <f>IFERROR(D19/D$15,0)</f>
        <v>0</v>
      </c>
      <c r="D19" s="36"/>
      <c r="E19" s="164">
        <f>IFERROR(C19/3,0)</f>
        <v>0</v>
      </c>
      <c r="F19" s="161"/>
      <c r="G19" s="134"/>
      <c r="H19" s="54" t="s">
        <v>114</v>
      </c>
    </row>
    <row r="20" spans="2:8" ht="13.9" x14ac:dyDescent="0.25">
      <c r="B20" s="13" t="s">
        <v>115</v>
      </c>
      <c r="C20" s="60">
        <f>IFERROR(D20/D$15,0)</f>
        <v>0</v>
      </c>
      <c r="D20" s="33"/>
      <c r="E20" s="165">
        <f>IFERROR(C20/3,0)</f>
        <v>0</v>
      </c>
      <c r="F20" s="159"/>
      <c r="G20" s="58"/>
      <c r="H20" s="7" t="s">
        <v>116</v>
      </c>
    </row>
    <row r="21" spans="2:8" ht="13.9" x14ac:dyDescent="0.25">
      <c r="B21" s="13" t="s">
        <v>117</v>
      </c>
      <c r="C21" s="60">
        <f>IFERROR(D21/D$15,0)</f>
        <v>0</v>
      </c>
      <c r="D21" s="33"/>
      <c r="E21" s="165">
        <f>IFERROR(C21/3,0)</f>
        <v>0</v>
      </c>
      <c r="F21" s="159"/>
      <c r="G21" s="58"/>
      <c r="H21" s="7" t="s">
        <v>116</v>
      </c>
    </row>
    <row r="22" spans="2:8" x14ac:dyDescent="0.25">
      <c r="B22" s="15" t="s">
        <v>118</v>
      </c>
      <c r="C22" s="30">
        <f>IFERROR(D22/D$15,0)</f>
        <v>0</v>
      </c>
      <c r="D22" s="35"/>
      <c r="E22" s="166">
        <f>IFERROR(C22/3,0)</f>
        <v>0</v>
      </c>
      <c r="F22" s="160"/>
      <c r="G22" s="59"/>
      <c r="H22" s="55" t="s">
        <v>114</v>
      </c>
    </row>
    <row r="23" spans="2:8" x14ac:dyDescent="0.25">
      <c r="B23" s="9"/>
      <c r="D23" s="122">
        <f>SUM(D19:D22)</f>
        <v>0</v>
      </c>
      <c r="E23" s="123">
        <f>SUM(E19:E22)</f>
        <v>0</v>
      </c>
      <c r="F23" s="137" t="s">
        <v>119</v>
      </c>
      <c r="G23" s="7"/>
      <c r="H23" s="7"/>
    </row>
    <row r="24" spans="2:8" ht="13.5" customHeight="1" thickBot="1" x14ac:dyDescent="0.3">
      <c r="B24" s="17"/>
      <c r="C24" s="18"/>
      <c r="D24" s="19"/>
      <c r="E24" s="136"/>
      <c r="F24" s="136"/>
      <c r="G24" s="61"/>
      <c r="H24" s="20"/>
    </row>
    <row r="25" spans="2:8" x14ac:dyDescent="0.25">
      <c r="B25" s="191" t="s">
        <v>60</v>
      </c>
      <c r="C25" s="192"/>
      <c r="D25" s="192"/>
      <c r="E25" s="192"/>
      <c r="F25" s="192"/>
      <c r="G25" s="193"/>
      <c r="H25" s="53"/>
    </row>
    <row r="26" spans="2:8" ht="15" customHeight="1" x14ac:dyDescent="0.25">
      <c r="B26" s="9"/>
      <c r="C26" s="52"/>
      <c r="D26" s="21"/>
      <c r="E26" s="125"/>
      <c r="F26" s="125"/>
      <c r="G26" s="57"/>
      <c r="H26" s="7"/>
    </row>
    <row r="27" spans="2:8" x14ac:dyDescent="0.25">
      <c r="B27" s="124" t="s">
        <v>107</v>
      </c>
      <c r="C27" s="145" t="s">
        <v>120</v>
      </c>
      <c r="D27" s="145" t="s">
        <v>109</v>
      </c>
      <c r="E27" s="145" t="s">
        <v>110</v>
      </c>
      <c r="F27" s="231" t="s">
        <v>88</v>
      </c>
      <c r="G27" s="232"/>
      <c r="H27" s="226" t="s">
        <v>121</v>
      </c>
    </row>
    <row r="28" spans="2:8" x14ac:dyDescent="0.25">
      <c r="B28" s="133" t="s">
        <v>113</v>
      </c>
      <c r="C28" s="146" t="s">
        <v>122</v>
      </c>
      <c r="D28" s="141" cm="1">
        <f t="array" ref="D28">_xlfn.IFS(D$14=0,0,D$14&lt;&gt;0,D$14/2)</f>
        <v>0</v>
      </c>
      <c r="E28" s="152">
        <f t="shared" ref="E28:E40" si="0">IFERROR(D28/D$16,0)</f>
        <v>0</v>
      </c>
      <c r="F28" s="229"/>
      <c r="G28" s="230"/>
      <c r="H28" s="227"/>
    </row>
    <row r="29" spans="2:8" x14ac:dyDescent="0.25">
      <c r="B29" s="50" t="s">
        <v>115</v>
      </c>
      <c r="C29" s="147" t="s">
        <v>122</v>
      </c>
      <c r="D29" s="142" cm="1">
        <f t="array" ref="D29">_xlfn.IFS(D$14=0,0,D$14&lt;&gt;0,D$14)</f>
        <v>0</v>
      </c>
      <c r="E29" s="153">
        <f t="shared" si="0"/>
        <v>0</v>
      </c>
      <c r="F29" s="205"/>
      <c r="G29" s="206"/>
      <c r="H29" s="227"/>
    </row>
    <row r="30" spans="2:8" x14ac:dyDescent="0.25">
      <c r="B30" s="50" t="s">
        <v>117</v>
      </c>
      <c r="C30" s="147" t="s">
        <v>122</v>
      </c>
      <c r="D30" s="142" cm="1">
        <f t="array" ref="D30">_xlfn.IFS(D$14=0,0,D$14&lt;&gt;0,D$14)</f>
        <v>0</v>
      </c>
      <c r="E30" s="153">
        <f t="shared" si="0"/>
        <v>0</v>
      </c>
      <c r="F30" s="205"/>
      <c r="G30" s="206"/>
      <c r="H30" s="227"/>
    </row>
    <row r="31" spans="2:8" x14ac:dyDescent="0.25">
      <c r="B31" s="50" t="s">
        <v>118</v>
      </c>
      <c r="C31" s="147" t="s">
        <v>122</v>
      </c>
      <c r="D31" s="142" cm="1">
        <f t="array" ref="D31">_xlfn.IFS(D$14=0,0,D$14&lt;&gt;0,D$14/2)</f>
        <v>0</v>
      </c>
      <c r="E31" s="153">
        <f t="shared" si="0"/>
        <v>0</v>
      </c>
      <c r="F31" s="205"/>
      <c r="G31" s="206"/>
      <c r="H31" s="227"/>
    </row>
    <row r="32" spans="2:8" x14ac:dyDescent="0.25">
      <c r="B32" s="32"/>
      <c r="C32" s="148"/>
      <c r="D32" s="150">
        <v>0</v>
      </c>
      <c r="E32" s="153">
        <f t="shared" si="0"/>
        <v>0</v>
      </c>
      <c r="F32" s="205"/>
      <c r="G32" s="206"/>
      <c r="H32" s="227"/>
    </row>
    <row r="33" spans="2:8" x14ac:dyDescent="0.25">
      <c r="B33" s="32"/>
      <c r="C33" s="148"/>
      <c r="D33" s="150">
        <v>0</v>
      </c>
      <c r="E33" s="153">
        <f t="shared" si="0"/>
        <v>0</v>
      </c>
      <c r="F33" s="205"/>
      <c r="G33" s="206"/>
      <c r="H33" s="227"/>
    </row>
    <row r="34" spans="2:8" x14ac:dyDescent="0.25">
      <c r="B34" s="32"/>
      <c r="C34" s="148"/>
      <c r="D34" s="150">
        <v>0</v>
      </c>
      <c r="E34" s="153">
        <f t="shared" si="0"/>
        <v>0</v>
      </c>
      <c r="F34" s="205"/>
      <c r="G34" s="206"/>
      <c r="H34" s="227"/>
    </row>
    <row r="35" spans="2:8" x14ac:dyDescent="0.25">
      <c r="B35" s="32"/>
      <c r="C35" s="148"/>
      <c r="D35" s="150">
        <v>0</v>
      </c>
      <c r="E35" s="153">
        <f t="shared" si="0"/>
        <v>0</v>
      </c>
      <c r="F35" s="205"/>
      <c r="G35" s="206"/>
      <c r="H35" s="227"/>
    </row>
    <row r="36" spans="2:8" x14ac:dyDescent="0.25">
      <c r="B36" s="32"/>
      <c r="C36" s="148"/>
      <c r="D36" s="150">
        <v>0</v>
      </c>
      <c r="E36" s="153">
        <f t="shared" si="0"/>
        <v>0</v>
      </c>
      <c r="F36" s="205"/>
      <c r="G36" s="206"/>
      <c r="H36" s="227"/>
    </row>
    <row r="37" spans="2:8" x14ac:dyDescent="0.25">
      <c r="B37" s="32"/>
      <c r="C37" s="148"/>
      <c r="D37" s="150">
        <v>0</v>
      </c>
      <c r="E37" s="153">
        <f t="shared" si="0"/>
        <v>0</v>
      </c>
      <c r="F37" s="205"/>
      <c r="G37" s="206"/>
      <c r="H37" s="227"/>
    </row>
    <row r="38" spans="2:8" x14ac:dyDescent="0.25">
      <c r="B38" s="32"/>
      <c r="C38" s="148"/>
      <c r="D38" s="150">
        <v>0</v>
      </c>
      <c r="E38" s="153">
        <f t="shared" si="0"/>
        <v>0</v>
      </c>
      <c r="F38" s="205"/>
      <c r="G38" s="206"/>
      <c r="H38" s="227"/>
    </row>
    <row r="39" spans="2:8" x14ac:dyDescent="0.25">
      <c r="B39" s="34"/>
      <c r="C39" s="149"/>
      <c r="D39" s="151">
        <v>0</v>
      </c>
      <c r="E39" s="154">
        <f t="shared" si="0"/>
        <v>0</v>
      </c>
      <c r="F39" s="203"/>
      <c r="G39" s="204"/>
      <c r="H39" s="228"/>
    </row>
    <row r="40" spans="2:8" x14ac:dyDescent="0.25">
      <c r="B40" s="22"/>
      <c r="D40" s="122">
        <f>SUM(D28:D39)</f>
        <v>0</v>
      </c>
      <c r="E40" s="127">
        <f t="shared" si="0"/>
        <v>0</v>
      </c>
      <c r="F40" s="137" t="s">
        <v>123</v>
      </c>
      <c r="G40" s="135"/>
      <c r="H40" s="7"/>
    </row>
    <row r="41" spans="2:8" ht="13.5" customHeight="1" thickBot="1" x14ac:dyDescent="0.3">
      <c r="B41" s="17"/>
      <c r="C41" s="23"/>
      <c r="D41" s="23"/>
      <c r="E41" s="23"/>
      <c r="F41" s="23"/>
      <c r="G41" s="20"/>
      <c r="H41" s="20"/>
    </row>
    <row r="42" spans="2:8" x14ac:dyDescent="0.25">
      <c r="B42" s="191" t="s">
        <v>74</v>
      </c>
      <c r="C42" s="192"/>
      <c r="D42" s="192"/>
      <c r="E42" s="192"/>
      <c r="F42" s="192"/>
      <c r="G42" s="193"/>
      <c r="H42" s="53"/>
    </row>
    <row r="43" spans="2:8" ht="15" customHeight="1" x14ac:dyDescent="0.25">
      <c r="B43" s="9"/>
      <c r="G43" s="7"/>
      <c r="H43" s="7"/>
    </row>
    <row r="44" spans="2:8" x14ac:dyDescent="0.25">
      <c r="B44" s="9"/>
      <c r="C44" s="25" t="s">
        <v>124</v>
      </c>
      <c r="D44" s="155">
        <f>SUM(D45:D48)</f>
        <v>0</v>
      </c>
      <c r="E44" s="127">
        <f>IFERROR(D44/D16,0)</f>
        <v>0</v>
      </c>
      <c r="F44" s="126"/>
      <c r="G44" s="7"/>
      <c r="H44" s="7" t="s">
        <v>125</v>
      </c>
    </row>
    <row r="45" spans="2:8" x14ac:dyDescent="0.25">
      <c r="B45" s="9"/>
      <c r="C45" s="26" t="s">
        <v>113</v>
      </c>
      <c r="D45" s="156">
        <f>(SUMIFS($D$28:$D$39,$B$28:$B$39,$C45)+D19)</f>
        <v>0</v>
      </c>
      <c r="E45" s="130">
        <f>IFERROR(D45/D$16,0)</f>
        <v>0</v>
      </c>
      <c r="F45" s="120"/>
      <c r="G45" s="7"/>
      <c r="H45" s="7"/>
    </row>
    <row r="46" spans="2:8" x14ac:dyDescent="0.25">
      <c r="B46" s="9"/>
      <c r="C46" s="27" t="s">
        <v>115</v>
      </c>
      <c r="D46" s="157">
        <f>SUMIFS($D$28:$D$39,$B$28:$B$39,$C46)+D20</f>
        <v>0</v>
      </c>
      <c r="E46" s="131">
        <f>IFERROR(D46/D$16,0)</f>
        <v>0</v>
      </c>
      <c r="F46" s="120"/>
      <c r="G46" s="7"/>
      <c r="H46" s="7"/>
    </row>
    <row r="47" spans="2:8" x14ac:dyDescent="0.25">
      <c r="B47" s="9"/>
      <c r="C47" s="27" t="s">
        <v>117</v>
      </c>
      <c r="D47" s="157">
        <f>SUMIFS($D$28:$D$39,$B$28:$B$39,$C47)+D21</f>
        <v>0</v>
      </c>
      <c r="E47" s="131">
        <f>IFERROR(D47/D$16,0)</f>
        <v>0</v>
      </c>
      <c r="F47" s="120"/>
      <c r="G47" s="7"/>
      <c r="H47" s="7"/>
    </row>
    <row r="48" spans="2:8" x14ac:dyDescent="0.25">
      <c r="B48" s="9"/>
      <c r="C48" s="28" t="s">
        <v>118</v>
      </c>
      <c r="D48" s="158">
        <f>SUMIFS($D$28:$D$39,$B$28:$B$39,$C48)+D22</f>
        <v>0</v>
      </c>
      <c r="E48" s="132">
        <f>IFERROR(D48/D$16,0)</f>
        <v>0</v>
      </c>
      <c r="F48" s="120"/>
      <c r="G48" s="7"/>
      <c r="H48" s="7"/>
    </row>
    <row r="49" spans="2:35" ht="13.5" customHeight="1" thickBot="1" x14ac:dyDescent="0.3">
      <c r="B49" s="17"/>
      <c r="C49" s="23"/>
      <c r="D49" s="23"/>
      <c r="E49" s="23"/>
      <c r="F49" s="23"/>
      <c r="G49" s="20"/>
      <c r="H49" s="20"/>
    </row>
    <row r="52" spans="2:35" x14ac:dyDescent="0.25">
      <c r="T52"/>
      <c r="U52" s="1" t="s">
        <v>126</v>
      </c>
      <c r="V52" s="211">
        <f>$D$5</f>
        <v>0</v>
      </c>
      <c r="W52" s="212"/>
      <c r="X52" s="212"/>
      <c r="Y52" s="1" t="s">
        <v>127</v>
      </c>
      <c r="Z52" s="64">
        <f>$D$6</f>
        <v>0</v>
      </c>
    </row>
    <row r="53" spans="2:35" ht="15.75" customHeight="1" x14ac:dyDescent="0.25">
      <c r="T53"/>
      <c r="U53" s="1"/>
      <c r="V53" s="65"/>
      <c r="W53" s="65"/>
      <c r="X53" s="65"/>
      <c r="Y53" s="1"/>
      <c r="Z53" s="66"/>
    </row>
    <row r="54" spans="2:35" ht="16.5" customHeight="1" thickBot="1" x14ac:dyDescent="0.3">
      <c r="T54"/>
      <c r="U54" s="67"/>
      <c r="V54" s="67"/>
      <c r="W54"/>
      <c r="X54"/>
      <c r="Y54"/>
      <c r="Z54" s="68"/>
    </row>
    <row r="55" spans="2:35" ht="26.25" customHeight="1" thickBot="1" x14ac:dyDescent="0.3">
      <c r="T55" s="69" t="s">
        <v>107</v>
      </c>
      <c r="U55" s="70" t="s">
        <v>128</v>
      </c>
      <c r="V55" s="70" t="s">
        <v>129</v>
      </c>
      <c r="W55" s="71" t="s">
        <v>130</v>
      </c>
      <c r="X55" s="72" t="s">
        <v>131</v>
      </c>
      <c r="Y55" s="73" t="s">
        <v>132</v>
      </c>
      <c r="Z55" s="74" t="s">
        <v>133</v>
      </c>
      <c r="AB55" s="75" t="s">
        <v>134</v>
      </c>
      <c r="AC55" s="75" t="s">
        <v>135</v>
      </c>
      <c r="AD55" s="75" t="s">
        <v>107</v>
      </c>
      <c r="AE55" s="75" t="s">
        <v>136</v>
      </c>
      <c r="AF55" s="75" t="s">
        <v>137</v>
      </c>
      <c r="AG55" s="75" t="s">
        <v>138</v>
      </c>
      <c r="AH55" s="75" t="s">
        <v>139</v>
      </c>
      <c r="AI55" s="75" t="s">
        <v>140</v>
      </c>
    </row>
    <row r="56" spans="2:35" x14ac:dyDescent="0.25">
      <c r="T56" s="76" t="str">
        <f ca="1">LEFT($AB56,3)&amp;"-"&amp;RIGHT($AC56,2)</f>
        <v>May-25</v>
      </c>
      <c r="U56" s="77">
        <f ca="1">$C19*$V56</f>
        <v>0</v>
      </c>
      <c r="V56" s="77">
        <f ca="1">NETWORKDAYS(AG56,AH56,(AF56))</f>
        <v>21</v>
      </c>
      <c r="W56" s="173">
        <f ca="1">U56/V56</f>
        <v>0</v>
      </c>
      <c r="X56" s="174">
        <f ca="1">SUM(W56:W$59)</f>
        <v>0</v>
      </c>
      <c r="Y56" s="179">
        <f>V68</f>
        <v>0</v>
      </c>
      <c r="Z56" s="175">
        <f ca="1">IFERROR(ROUND(Y56*(W56/X56),2),0)</f>
        <v>0</v>
      </c>
      <c r="AB56" s="80" t="s">
        <v>113</v>
      </c>
      <c r="AC56" s="81">
        <f ca="1">YEAR(AI56)</f>
        <v>2025</v>
      </c>
      <c r="AD56" s="82">
        <v>5</v>
      </c>
      <c r="AE56" s="83">
        <v>26</v>
      </c>
      <c r="AF56" s="84">
        <f ca="1">DATE(AC56,AD56,AE56)</f>
        <v>45803</v>
      </c>
      <c r="AG56" s="85">
        <f ca="1">DATE($AC56,5,1)</f>
        <v>45778</v>
      </c>
      <c r="AH56" s="86">
        <f ca="1">DATE($AC56,5,31)</f>
        <v>45808</v>
      </c>
      <c r="AI56" s="87">
        <f ca="1">TODAY()</f>
        <v>45796</v>
      </c>
    </row>
    <row r="57" spans="2:35" ht="15.75" thickBot="1" x14ac:dyDescent="0.3">
      <c r="T57" s="88" t="str">
        <f ca="1">LEFT($AB57,3)&amp;"-"&amp;RIGHT($AC57,2)</f>
        <v>Jun-25</v>
      </c>
      <c r="U57" s="89">
        <f ca="1">$C20*$V57</f>
        <v>0</v>
      </c>
      <c r="V57" s="89">
        <f ca="1">NETWORKDAYS(AG57,AH57,(AF57))</f>
        <v>20</v>
      </c>
      <c r="W57" s="173">
        <f ca="1">IF(V57="","",U57/V57)</f>
        <v>0</v>
      </c>
      <c r="X57" s="174">
        <f ca="1">SUM(W57:W$59)</f>
        <v>0</v>
      </c>
      <c r="Y57" s="176">
        <f ca="1">IF(V57="","",Y56-Z56)</f>
        <v>0</v>
      </c>
      <c r="Z57" s="175">
        <f ca="1">IFERROR(IF(Y57="","",ROUND(Y57*(W57/X57),2)),0)</f>
        <v>0</v>
      </c>
      <c r="AB57" s="90" t="s">
        <v>115</v>
      </c>
      <c r="AC57" s="91">
        <f ca="1">YEAR(AI57)</f>
        <v>2025</v>
      </c>
      <c r="AD57" s="92">
        <v>6</v>
      </c>
      <c r="AE57" s="93">
        <v>19</v>
      </c>
      <c r="AF57" s="94">
        <f ca="1">DATE(AC57,AD57,AE57)</f>
        <v>45827</v>
      </c>
      <c r="AG57" s="95">
        <f ca="1">DATE($AC57,6,1)</f>
        <v>45809</v>
      </c>
      <c r="AH57" s="94">
        <f ca="1">DATE($AC57,6,30)</f>
        <v>45838</v>
      </c>
      <c r="AI57" s="96">
        <f t="shared" ref="AI57:AI59" ca="1" si="1">TODAY()</f>
        <v>45796</v>
      </c>
    </row>
    <row r="58" spans="2:35" ht="15.75" customHeight="1" x14ac:dyDescent="0.25">
      <c r="T58" s="88" t="str">
        <f ca="1">LEFT($AB58,3)&amp;"-"&amp;RIGHT($AC58,2)</f>
        <v>Jul-25</v>
      </c>
      <c r="U58" s="89">
        <f ca="1">$C21*$V58</f>
        <v>0</v>
      </c>
      <c r="V58" s="89">
        <f ca="1">NETWORKDAYS(AG58,AH58,(AF58))</f>
        <v>22</v>
      </c>
      <c r="W58" s="173">
        <f t="shared" ref="W58:W65" ca="1" si="2">IF(V58="","",U58/V58)</f>
        <v>0</v>
      </c>
      <c r="X58" s="174">
        <f ca="1">SUM(W58:W$59)</f>
        <v>0</v>
      </c>
      <c r="Y58" s="176">
        <f t="shared" ref="Y58:Y65" ca="1" si="3">IF(V58="","",Y57-Z57)</f>
        <v>0</v>
      </c>
      <c r="Z58" s="175">
        <f ca="1">IFERROR(IF(Y58="","",ROUND(Y58*(W58/X58),2)),0)</f>
        <v>0</v>
      </c>
      <c r="AB58" s="90" t="s">
        <v>117</v>
      </c>
      <c r="AC58" s="82">
        <f ca="1">YEAR(AI58)</f>
        <v>2025</v>
      </c>
      <c r="AD58" s="92">
        <v>7</v>
      </c>
      <c r="AE58" s="97">
        <v>4</v>
      </c>
      <c r="AF58" s="98">
        <f ca="1">DATE(AC58,AD58,AE58)</f>
        <v>45842</v>
      </c>
      <c r="AG58" s="99">
        <f ca="1">DATE($AC58,7,1)</f>
        <v>45839</v>
      </c>
      <c r="AH58" s="98">
        <f ca="1">DATE($AC58,7,31)</f>
        <v>45869</v>
      </c>
      <c r="AI58" s="100">
        <f t="shared" ca="1" si="1"/>
        <v>45796</v>
      </c>
    </row>
    <row r="59" spans="2:35" ht="15.75" thickBot="1" x14ac:dyDescent="0.3">
      <c r="T59" s="88" t="str">
        <f ca="1">LEFT($AB59,3)&amp;"-"&amp;RIGHT($AC59,2)</f>
        <v>Aug-25</v>
      </c>
      <c r="U59" s="89">
        <f ca="1">$C22*$V59</f>
        <v>0</v>
      </c>
      <c r="V59" s="89">
        <f ca="1">NETWORKDAYS(AG59,AH59,(AF59))</f>
        <v>21</v>
      </c>
      <c r="W59" s="173">
        <f t="shared" ca="1" si="2"/>
        <v>0</v>
      </c>
      <c r="X59" s="174">
        <f ca="1">SUM(W59:W$59)</f>
        <v>0</v>
      </c>
      <c r="Y59" s="176">
        <f t="shared" ca="1" si="3"/>
        <v>0</v>
      </c>
      <c r="Z59" s="175">
        <f ca="1">IFERROR(IF(Y59="","",ROUND(Y59*(W59/X59),2)),0)</f>
        <v>0</v>
      </c>
      <c r="AB59" s="17" t="s">
        <v>118</v>
      </c>
      <c r="AC59" s="91">
        <f ca="1">YEAR(AI59)</f>
        <v>2025</v>
      </c>
      <c r="AD59" s="101">
        <v>8</v>
      </c>
      <c r="AE59" s="101"/>
      <c r="AF59" s="102"/>
      <c r="AG59" s="103">
        <f ca="1">DATE($AC59,8,1)</f>
        <v>45870</v>
      </c>
      <c r="AH59" s="104">
        <f ca="1">DATE($AC59,8,31)</f>
        <v>45900</v>
      </c>
      <c r="AI59" s="105">
        <f t="shared" ca="1" si="1"/>
        <v>45796</v>
      </c>
    </row>
    <row r="60" spans="2:35" x14ac:dyDescent="0.25">
      <c r="T60" s="88"/>
      <c r="U60" s="89"/>
      <c r="V60" s="89"/>
      <c r="W60" s="78" t="str">
        <f t="shared" si="2"/>
        <v/>
      </c>
      <c r="X60" s="79" t="str">
        <f>IF(V60="","",SUM($D$16:G60))</f>
        <v/>
      </c>
      <c r="Y60" s="176" t="str">
        <f t="shared" si="3"/>
        <v/>
      </c>
      <c r="Z60" s="175" t="str">
        <f t="shared" ref="Z60:Z65" si="4">IF(Y60="","",ROUND(Y60*(W60/X60),2))</f>
        <v/>
      </c>
    </row>
    <row r="61" spans="2:35" x14ac:dyDescent="0.25">
      <c r="T61" s="88"/>
      <c r="U61" s="89"/>
      <c r="V61" s="89"/>
      <c r="W61" s="78" t="str">
        <f t="shared" si="2"/>
        <v/>
      </c>
      <c r="X61" s="79" t="str">
        <f>IF(V61="","",SUM($D$16:G61))</f>
        <v/>
      </c>
      <c r="Y61" s="176" t="str">
        <f t="shared" si="3"/>
        <v/>
      </c>
      <c r="Z61" s="175" t="str">
        <f t="shared" si="4"/>
        <v/>
      </c>
    </row>
    <row r="62" spans="2:35" x14ac:dyDescent="0.25">
      <c r="T62" s="88"/>
      <c r="U62" s="89"/>
      <c r="V62" s="89"/>
      <c r="W62" s="78" t="str">
        <f t="shared" si="2"/>
        <v/>
      </c>
      <c r="X62" s="79" t="str">
        <f>IF(V62="","",SUM($D$16:G62))</f>
        <v/>
      </c>
      <c r="Y62" s="176" t="str">
        <f t="shared" si="3"/>
        <v/>
      </c>
      <c r="Z62" s="175" t="str">
        <f t="shared" si="4"/>
        <v/>
      </c>
    </row>
    <row r="63" spans="2:35" x14ac:dyDescent="0.25">
      <c r="T63" s="88"/>
      <c r="U63" s="89"/>
      <c r="V63" s="89"/>
      <c r="W63" s="78" t="str">
        <f t="shared" si="2"/>
        <v/>
      </c>
      <c r="X63" s="79" t="str">
        <f>IF(V63="","",SUM($D$16:G63))</f>
        <v/>
      </c>
      <c r="Y63" s="176" t="str">
        <f t="shared" si="3"/>
        <v/>
      </c>
      <c r="Z63" s="175" t="str">
        <f t="shared" si="4"/>
        <v/>
      </c>
    </row>
    <row r="64" spans="2:35" ht="15.75" customHeight="1" x14ac:dyDescent="0.25">
      <c r="T64" s="88"/>
      <c r="U64" s="89"/>
      <c r="V64" s="89"/>
      <c r="W64" s="78" t="str">
        <f t="shared" si="2"/>
        <v/>
      </c>
      <c r="X64" s="79" t="str">
        <f>IF(V64="","",SUM($D$16:G64))</f>
        <v/>
      </c>
      <c r="Y64" s="176" t="str">
        <f t="shared" si="3"/>
        <v/>
      </c>
      <c r="Z64" s="175" t="str">
        <f t="shared" si="4"/>
        <v/>
      </c>
    </row>
    <row r="65" spans="18:44" ht="15.75" customHeight="1" x14ac:dyDescent="0.25">
      <c r="T65" s="106"/>
      <c r="U65" s="107"/>
      <c r="V65" s="107"/>
      <c r="W65" s="108" t="str">
        <f t="shared" si="2"/>
        <v/>
      </c>
      <c r="X65" s="108" t="str">
        <f>IF(V65="","",SUM($D$16:G65))</f>
        <v/>
      </c>
      <c r="Y65" s="177" t="str">
        <f t="shared" si="3"/>
        <v/>
      </c>
      <c r="Z65" s="178" t="str">
        <f t="shared" si="4"/>
        <v/>
      </c>
    </row>
    <row r="66" spans="18:44" ht="15.75" customHeight="1" x14ac:dyDescent="0.25">
      <c r="T66"/>
      <c r="U66" s="67"/>
      <c r="V66" s="67"/>
      <c r="W66"/>
      <c r="X66"/>
      <c r="Y66"/>
      <c r="Z66" s="68"/>
    </row>
    <row r="67" spans="18:44" ht="15.75" thickBot="1" x14ac:dyDescent="0.3">
      <c r="T67"/>
      <c r="U67" s="67"/>
      <c r="V67" s="67"/>
      <c r="W67"/>
      <c r="X67"/>
      <c r="Y67" s="109" t="s">
        <v>141</v>
      </c>
      <c r="Z67" s="110">
        <f ca="1">ROUND(SUM(Z56:Z66),2)</f>
        <v>0</v>
      </c>
    </row>
    <row r="68" spans="18:44" ht="16.5" customHeight="1" thickTop="1" x14ac:dyDescent="0.25">
      <c r="T68"/>
      <c r="U68" s="109" t="s">
        <v>142</v>
      </c>
      <c r="V68" s="224">
        <f>$D$23</f>
        <v>0</v>
      </c>
      <c r="W68" s="225"/>
      <c r="X68"/>
      <c r="Y68"/>
      <c r="Z68" s="68"/>
    </row>
    <row r="69" spans="18:44" ht="15.75" customHeight="1" x14ac:dyDescent="0.25">
      <c r="R69" s="63"/>
      <c r="T69"/>
      <c r="U69" s="109" t="s">
        <v>143</v>
      </c>
      <c r="V69" s="213">
        <f ca="1">DATE($AC$56,$AD$56,7*3)-WEEKDAY(DATE($AC$56,$AD$56,8-2))</f>
        <v>45795</v>
      </c>
      <c r="W69" s="213"/>
      <c r="X69"/>
      <c r="Y69"/>
      <c r="Z69" s="68"/>
      <c r="AB69" s="111" t="s">
        <v>173</v>
      </c>
    </row>
    <row r="70" spans="18:44" x14ac:dyDescent="0.25">
      <c r="R70" s="63"/>
      <c r="T70"/>
      <c r="U70" s="109" t="s">
        <v>144</v>
      </c>
      <c r="V70" s="214">
        <f ca="1">DATE($AC$59,$AD$59,3+7*3)-WEEKDAY(DATE($AC$59,$AD$59,8-6))</f>
        <v>45886</v>
      </c>
      <c r="W70" s="214"/>
      <c r="X70"/>
      <c r="Y70"/>
      <c r="Z70" s="68"/>
      <c r="AB70" s="2" t="s">
        <v>174</v>
      </c>
    </row>
    <row r="71" spans="18:44" x14ac:dyDescent="0.25">
      <c r="T71"/>
      <c r="U71" s="67"/>
      <c r="V71" s="67"/>
      <c r="W71"/>
      <c r="X71"/>
      <c r="Y71"/>
      <c r="Z71" s="68"/>
    </row>
    <row r="72" spans="18:44" x14ac:dyDescent="0.25">
      <c r="T72"/>
      <c r="U72" s="67"/>
      <c r="V72" s="67"/>
      <c r="W72"/>
      <c r="X72"/>
      <c r="Y72"/>
      <c r="Z72" s="68"/>
    </row>
    <row r="73" spans="18:44" x14ac:dyDescent="0.25">
      <c r="T73"/>
      <c r="U73" s="67"/>
      <c r="V73" s="67"/>
      <c r="W73"/>
      <c r="X73"/>
      <c r="Y73"/>
      <c r="Z73" s="68"/>
    </row>
    <row r="74" spans="18:44" x14ac:dyDescent="0.25">
      <c r="T74" s="247" t="s">
        <v>161</v>
      </c>
      <c r="U74" s="247"/>
      <c r="V74" s="248"/>
      <c r="W74" s="248"/>
      <c r="X74" s="248"/>
      <c r="Y74"/>
      <c r="Z74" s="68"/>
    </row>
    <row r="75" spans="18:44" x14ac:dyDescent="0.25">
      <c r="T75"/>
      <c r="U75" s="67"/>
      <c r="V75" s="67"/>
      <c r="W75"/>
      <c r="X75"/>
      <c r="Y75"/>
      <c r="Z75" s="68"/>
    </row>
    <row r="76" spans="18:44" x14ac:dyDescent="0.25">
      <c r="T76"/>
      <c r="U76" s="112" t="s">
        <v>162</v>
      </c>
      <c r="V76" s="248"/>
      <c r="W76" s="248"/>
      <c r="X76"/>
      <c r="Y76"/>
      <c r="Z76" s="68"/>
    </row>
    <row r="80" spans="18:44" ht="50.25" customHeight="1" x14ac:dyDescent="0.25">
      <c r="AL80" s="207"/>
      <c r="AM80" s="207"/>
      <c r="AN80" s="207"/>
      <c r="AO80" s="207"/>
      <c r="AP80" s="207"/>
      <c r="AQ80" s="207"/>
      <c r="AR80" s="207"/>
    </row>
    <row r="81" spans="38:44" ht="66.75" customHeight="1" x14ac:dyDescent="0.25">
      <c r="AL81" s="207" t="s">
        <v>145</v>
      </c>
      <c r="AM81" s="207"/>
      <c r="AN81" s="207"/>
      <c r="AO81" s="207"/>
      <c r="AP81" s="207"/>
      <c r="AQ81" s="207"/>
      <c r="AR81" s="207"/>
    </row>
    <row r="82" spans="38:44" ht="24" customHeight="1" x14ac:dyDescent="0.25">
      <c r="AL82" s="208">
        <f>D5</f>
        <v>0</v>
      </c>
      <c r="AM82" s="209"/>
      <c r="AN82" s="209"/>
      <c r="AO82" s="210" t="s">
        <v>146</v>
      </c>
      <c r="AP82" s="210"/>
      <c r="AQ82" s="210"/>
      <c r="AR82" s="210"/>
    </row>
    <row r="83" spans="38:44" ht="18" customHeight="1" x14ac:dyDescent="0.25">
      <c r="AL83" s="209" t="s">
        <v>147</v>
      </c>
      <c r="AM83" s="209"/>
      <c r="AN83" s="209"/>
      <c r="AO83" s="210"/>
      <c r="AP83" s="210"/>
      <c r="AQ83" s="210"/>
      <c r="AR83" s="210"/>
    </row>
    <row r="84" spans="38:44" ht="33.75" customHeight="1" x14ac:dyDescent="0.25">
      <c r="AL84" s="202"/>
      <c r="AM84" s="202"/>
      <c r="AN84" s="113"/>
      <c r="AO84" s="210" t="s">
        <v>148</v>
      </c>
      <c r="AP84" s="210"/>
      <c r="AQ84" s="210"/>
      <c r="AR84" s="210"/>
    </row>
    <row r="85" spans="38:44" ht="18" customHeight="1" x14ac:dyDescent="0.25">
      <c r="AL85" s="209" t="s">
        <v>149</v>
      </c>
      <c r="AM85" s="209"/>
      <c r="AN85" s="209"/>
      <c r="AO85" s="210"/>
      <c r="AP85" s="210"/>
      <c r="AQ85" s="210"/>
      <c r="AR85" s="210"/>
    </row>
    <row r="86" spans="38:44" ht="96" customHeight="1" x14ac:dyDescent="0.25">
      <c r="AL86" s="216" t="s">
        <v>150</v>
      </c>
      <c r="AM86" s="216"/>
      <c r="AN86" s="216"/>
      <c r="AO86" s="216"/>
      <c r="AP86" s="216"/>
      <c r="AQ86" s="216"/>
      <c r="AR86" s="216"/>
    </row>
    <row r="87" spans="38:44" ht="31.5" x14ac:dyDescent="0.25">
      <c r="AL87" s="217" t="s">
        <v>151</v>
      </c>
      <c r="AM87" s="218"/>
      <c r="AN87" s="163" t="s">
        <v>152</v>
      </c>
      <c r="AO87" s="163" t="s">
        <v>107</v>
      </c>
      <c r="AP87" s="163" t="s">
        <v>153</v>
      </c>
      <c r="AQ87" s="163" t="s">
        <v>154</v>
      </c>
      <c r="AR87" s="163" t="s">
        <v>155</v>
      </c>
    </row>
    <row r="88" spans="38:44" ht="15.75" x14ac:dyDescent="0.25">
      <c r="AL88" s="219">
        <f>G19</f>
        <v>0</v>
      </c>
      <c r="AM88" s="220"/>
      <c r="AN88" s="116">
        <f>D19</f>
        <v>0</v>
      </c>
      <c r="AO88" s="114" t="s">
        <v>113</v>
      </c>
      <c r="AP88" s="162">
        <f>F19</f>
        <v>0</v>
      </c>
      <c r="AQ88" s="115">
        <f>E19</f>
        <v>0</v>
      </c>
      <c r="AR88" s="115">
        <f ca="1">W56</f>
        <v>0</v>
      </c>
    </row>
    <row r="89" spans="38:44" ht="15.75" x14ac:dyDescent="0.25">
      <c r="AL89" s="219">
        <f t="shared" ref="AL89:AL91" si="5">G20</f>
        <v>0</v>
      </c>
      <c r="AM89" s="220"/>
      <c r="AN89" s="116">
        <f t="shared" ref="AN89:AN91" si="6">D20</f>
        <v>0</v>
      </c>
      <c r="AO89" s="114" t="s">
        <v>115</v>
      </c>
      <c r="AP89" s="162">
        <f>F20</f>
        <v>0</v>
      </c>
      <c r="AQ89" s="115">
        <f>E20</f>
        <v>0</v>
      </c>
      <c r="AR89" s="115">
        <f t="shared" ref="AR89:AR91" ca="1" si="7">W57</f>
        <v>0</v>
      </c>
    </row>
    <row r="90" spans="38:44" ht="15.75" x14ac:dyDescent="0.25">
      <c r="AL90" s="219">
        <f t="shared" si="5"/>
        <v>0</v>
      </c>
      <c r="AM90" s="220"/>
      <c r="AN90" s="116">
        <f t="shared" si="6"/>
        <v>0</v>
      </c>
      <c r="AO90" s="114" t="s">
        <v>117</v>
      </c>
      <c r="AP90" s="162">
        <f>F21</f>
        <v>0</v>
      </c>
      <c r="AQ90" s="115">
        <f>E21</f>
        <v>0</v>
      </c>
      <c r="AR90" s="115">
        <f t="shared" ca="1" si="7"/>
        <v>0</v>
      </c>
    </row>
    <row r="91" spans="38:44" ht="15.75" x14ac:dyDescent="0.25">
      <c r="AL91" s="219">
        <f t="shared" si="5"/>
        <v>0</v>
      </c>
      <c r="AM91" s="220"/>
      <c r="AN91" s="116">
        <f t="shared" si="6"/>
        <v>0</v>
      </c>
      <c r="AO91" s="114" t="s">
        <v>118</v>
      </c>
      <c r="AP91" s="162">
        <f>F22</f>
        <v>0</v>
      </c>
      <c r="AQ91" s="115">
        <f>E22</f>
        <v>0</v>
      </c>
      <c r="AR91" s="115">
        <f t="shared" ca="1" si="7"/>
        <v>0</v>
      </c>
    </row>
    <row r="92" spans="38:44" ht="57" customHeight="1" x14ac:dyDescent="0.25">
      <c r="AL92" s="222" t="s">
        <v>156</v>
      </c>
      <c r="AM92" s="222"/>
      <c r="AN92" s="222"/>
      <c r="AO92" s="222"/>
      <c r="AP92" s="222"/>
      <c r="AQ92" s="222"/>
      <c r="AR92" s="222"/>
    </row>
    <row r="93" spans="38:44" ht="61.35" customHeight="1" x14ac:dyDescent="0.25">
      <c r="AL93" s="223" t="s">
        <v>157</v>
      </c>
      <c r="AM93" s="223"/>
      <c r="AN93" s="223"/>
      <c r="AO93" s="223"/>
      <c r="AP93" s="223"/>
      <c r="AQ93" s="223"/>
      <c r="AR93" s="223"/>
    </row>
    <row r="94" spans="38:44" ht="48.95" customHeight="1" x14ac:dyDescent="0.25">
      <c r="AL94" s="221" t="s">
        <v>158</v>
      </c>
      <c r="AM94" s="221"/>
      <c r="AN94" s="221"/>
      <c r="AO94" s="221"/>
      <c r="AP94" s="221"/>
      <c r="AQ94" s="221"/>
      <c r="AR94" s="221"/>
    </row>
    <row r="95" spans="38:44" ht="48.95" customHeight="1" x14ac:dyDescent="0.25">
      <c r="AL95" s="215" t="s">
        <v>159</v>
      </c>
      <c r="AM95" s="215"/>
      <c r="AN95" s="215"/>
      <c r="AO95" s="215"/>
      <c r="AP95" s="215"/>
      <c r="AQ95" s="215"/>
      <c r="AR95" s="215"/>
    </row>
    <row r="96" spans="38:44" ht="48.95" customHeight="1" x14ac:dyDescent="0.25">
      <c r="AL96" s="221" t="s">
        <v>160</v>
      </c>
      <c r="AM96" s="221"/>
      <c r="AN96" s="221"/>
      <c r="AO96" s="221"/>
      <c r="AP96" s="221"/>
      <c r="AQ96" s="221"/>
      <c r="AR96" s="221"/>
    </row>
    <row r="97" spans="38:44" ht="15.75" customHeight="1" x14ac:dyDescent="0.25">
      <c r="AL97" s="221"/>
      <c r="AM97" s="221"/>
      <c r="AN97" s="221"/>
      <c r="AO97" s="221"/>
      <c r="AP97" s="221"/>
      <c r="AQ97" s="221"/>
      <c r="AR97" s="221"/>
    </row>
  </sheetData>
  <sheetProtection algorithmName="SHA-512" hashValue="3G1pwVOcyNSiz7CPExQZ/HQJjLxA4maCqPvLOw26JzDTmZKAqwXU+ncpDXOmV/AudMESYos55U8k0QArchZyFA==" saltValue="aYHz7UoBjuHnqINe1/6e4w==" spinCount="100000" sheet="1" objects="1" scenarios="1"/>
  <mergeCells count="50">
    <mergeCell ref="AL97:AR97"/>
    <mergeCell ref="D7:E7"/>
    <mergeCell ref="D8:E8"/>
    <mergeCell ref="B3:G3"/>
    <mergeCell ref="F4:G4"/>
    <mergeCell ref="D5:E5"/>
    <mergeCell ref="D6:E6"/>
    <mergeCell ref="F5:G16"/>
    <mergeCell ref="V69:W69"/>
    <mergeCell ref="V70:W70"/>
    <mergeCell ref="T74:U74"/>
    <mergeCell ref="V74:X74"/>
    <mergeCell ref="V76:W76"/>
    <mergeCell ref="B25:G25"/>
    <mergeCell ref="F27:G27"/>
    <mergeCell ref="F38:G38"/>
    <mergeCell ref="F39:G39"/>
    <mergeCell ref="B42:G42"/>
    <mergeCell ref="V52:X52"/>
    <mergeCell ref="V68:W68"/>
    <mergeCell ref="H27:H39"/>
    <mergeCell ref="F28:G28"/>
    <mergeCell ref="F29:G29"/>
    <mergeCell ref="F30:G30"/>
    <mergeCell ref="F31:G31"/>
    <mergeCell ref="F32:G32"/>
    <mergeCell ref="F33:G33"/>
    <mergeCell ref="F34:G34"/>
    <mergeCell ref="F35:G35"/>
    <mergeCell ref="F36:G36"/>
    <mergeCell ref="F37:G37"/>
    <mergeCell ref="AL80:AR80"/>
    <mergeCell ref="AL81:AR81"/>
    <mergeCell ref="AL82:AN82"/>
    <mergeCell ref="AO82:AR83"/>
    <mergeCell ref="AL83:AN83"/>
    <mergeCell ref="AL84:AM84"/>
    <mergeCell ref="AL85:AN85"/>
    <mergeCell ref="AL86:AR86"/>
    <mergeCell ref="AL87:AM87"/>
    <mergeCell ref="AL88:AM88"/>
    <mergeCell ref="AO84:AR85"/>
    <mergeCell ref="AL94:AR94"/>
    <mergeCell ref="AL95:AR95"/>
    <mergeCell ref="AL96:AR96"/>
    <mergeCell ref="AL89:AM89"/>
    <mergeCell ref="AL90:AM90"/>
    <mergeCell ref="AL91:AM91"/>
    <mergeCell ref="AL92:AR92"/>
    <mergeCell ref="AL93:AR93"/>
  </mergeCells>
  <conditionalFormatting sqref="D44">
    <cfRule type="cellIs" dxfId="13" priority="5" operator="greaterThan">
      <formula>$D$16</formula>
    </cfRule>
  </conditionalFormatting>
  <conditionalFormatting sqref="D45 D48">
    <cfRule type="cellIs" dxfId="12" priority="6" operator="greaterThan">
      <formula>(D$15+0.01)/2</formula>
    </cfRule>
  </conditionalFormatting>
  <conditionalFormatting sqref="D46:D47">
    <cfRule type="cellIs" dxfId="11" priority="7" operator="greaterThan">
      <formula>ROUND(D$15,2)</formula>
    </cfRule>
  </conditionalFormatting>
  <conditionalFormatting sqref="E44:F44">
    <cfRule type="cellIs" dxfId="10" priority="2" operator="greaterThan">
      <formula>1</formula>
    </cfRule>
  </conditionalFormatting>
  <conditionalFormatting sqref="E45:F45 E48:F48">
    <cfRule type="cellIs" dxfId="9" priority="4" operator="greaterThan">
      <formula>(3/9)/2</formula>
    </cfRule>
  </conditionalFormatting>
  <conditionalFormatting sqref="E46:F47">
    <cfRule type="cellIs" dxfId="8" priority="3" operator="greaterThanOrEqual">
      <formula>0.3333335</formula>
    </cfRule>
  </conditionalFormatting>
  <conditionalFormatting sqref="AL82 AL88:AR91">
    <cfRule type="cellIs" dxfId="7" priority="1" operator="equal">
      <formula>0</formula>
    </cfRule>
  </conditionalFormatting>
  <dataValidations count="6">
    <dataValidation type="list" allowBlank="1" showInputMessage="1" showErrorMessage="1" sqref="B28:B39" xr:uid="{7C1850DA-521E-4605-8DD3-9493C264369F}">
      <formula1>Months</formula1>
    </dataValidation>
    <dataValidation type="decimal" allowBlank="1" showInputMessage="1" showErrorMessage="1" sqref="C19:C22" xr:uid="{DF3AB353-59BD-45F1-AE77-E01BB18F4808}">
      <formula1>0</formula1>
      <formula2>1</formula2>
    </dataValidation>
    <dataValidation type="list" allowBlank="1" showInputMessage="1" showErrorMessage="1" sqref="C28:C39" xr:uid="{C123344A-3928-4308-A56D-B2CB7D7B5147}">
      <formula1>FundingType</formula1>
    </dataValidation>
    <dataValidation type="list" allowBlank="1" showInputMessage="1" showErrorMessage="1" sqref="D13" xr:uid="{704C09EF-1A62-4491-8616-7384C1644B1E}">
      <formula1>Contracts</formula1>
    </dataValidation>
    <dataValidation type="decimal" allowBlank="1" showInputMessage="1" showErrorMessage="1" sqref="D19 D22" xr:uid="{B03C63E8-5873-4E53-915E-6BA2689D6042}">
      <formula1>0</formula1>
      <formula2>(D$15+0.01)/2</formula2>
    </dataValidation>
    <dataValidation type="decimal" allowBlank="1" showInputMessage="1" showErrorMessage="1" sqref="D20:D21" xr:uid="{1CB45FFB-1FA1-4328-AB98-4A8302904B0B}">
      <formula1>0</formula1>
      <formula2>D$15+0.01</formula2>
    </dataValidation>
  </dataValidations>
  <pageMargins left="0.7" right="0.7" top="0.75" bottom="0.75" header="0.3" footer="0.3"/>
  <pageSetup orientation="portrait"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3E3FB-8B8A-4296-9A7C-136F28437147}">
  <dimension ref="B1:AR97"/>
  <sheetViews>
    <sheetView zoomScale="120" zoomScaleNormal="120" zoomScaleSheetLayoutView="90" workbookViewId="0">
      <selection activeCell="AD56" sqref="AD56"/>
    </sheetView>
  </sheetViews>
  <sheetFormatPr defaultColWidth="9.140625" defaultRowHeight="15" x14ac:dyDescent="0.25"/>
  <cols>
    <col min="1" max="1" width="3.28515625" style="2" customWidth="1"/>
    <col min="2" max="2" width="10.42578125" style="2" customWidth="1"/>
    <col min="3" max="3" width="15.28515625" style="2" bestFit="1" customWidth="1"/>
    <col min="4" max="4" width="12.28515625" style="2" bestFit="1" customWidth="1"/>
    <col min="5" max="5" width="11.5703125" style="2" bestFit="1" customWidth="1"/>
    <col min="6" max="6" width="11.5703125" style="2" customWidth="1"/>
    <col min="7" max="7" width="28.42578125" style="2" customWidth="1"/>
    <col min="8" max="8" width="54.28515625" style="2" customWidth="1"/>
    <col min="9" max="9" width="12.28515625" style="2" bestFit="1" customWidth="1"/>
    <col min="10" max="10" width="11.28515625" style="2" bestFit="1" customWidth="1"/>
    <col min="11" max="18" width="9.140625" style="2"/>
    <col min="19" max="23" width="9.140625" style="2" customWidth="1"/>
    <col min="24" max="24" width="13.85546875" style="2" customWidth="1"/>
    <col min="25" max="25" width="12.42578125" style="2" customWidth="1"/>
    <col min="26" max="26" width="11.140625" style="2" customWidth="1"/>
    <col min="27" max="27" width="9.140625" style="2" customWidth="1"/>
    <col min="28" max="28" width="12.140625" style="2" customWidth="1"/>
    <col min="29" max="29" width="5.28515625" style="2" customWidth="1"/>
    <col min="30" max="30" width="7" style="2" customWidth="1"/>
    <col min="31" max="31" width="11.7109375" style="2" customWidth="1"/>
    <col min="32" max="32" width="9.85546875" style="2" bestFit="1" customWidth="1"/>
    <col min="33" max="34" width="12.28515625" style="2" customWidth="1"/>
    <col min="35" max="35" width="18.5703125" style="2" customWidth="1"/>
    <col min="36" max="37" width="9.140625" style="2"/>
    <col min="38" max="38" width="15.7109375" style="2" customWidth="1"/>
    <col min="39" max="39" width="22.28515625" style="2" customWidth="1"/>
    <col min="40" max="40" width="12.85546875" style="2" bestFit="1" customWidth="1"/>
    <col min="41" max="41" width="8" style="2" customWidth="1"/>
    <col min="42" max="42" width="11.85546875" style="2" customWidth="1"/>
    <col min="43" max="43" width="9.5703125" style="2" bestFit="1" customWidth="1"/>
    <col min="44" max="44" width="9.85546875" style="2" customWidth="1"/>
    <col min="45" max="16384" width="9.140625" style="2"/>
  </cols>
  <sheetData>
    <row r="1" spans="2:8" ht="14.45" thickBot="1" x14ac:dyDescent="0.3"/>
    <row r="2" spans="2:8" ht="14.45" thickBot="1" x14ac:dyDescent="0.3">
      <c r="B2" s="3" t="s">
        <v>85</v>
      </c>
      <c r="C2" s="4"/>
      <c r="D2" s="4"/>
      <c r="H2" s="31" t="s">
        <v>86</v>
      </c>
    </row>
    <row r="3" spans="2:8" ht="13.9" x14ac:dyDescent="0.25">
      <c r="B3" s="191" t="s">
        <v>87</v>
      </c>
      <c r="C3" s="192"/>
      <c r="D3" s="192"/>
      <c r="E3" s="192"/>
      <c r="F3" s="192"/>
      <c r="G3" s="193"/>
      <c r="H3" s="53"/>
    </row>
    <row r="4" spans="2:8" ht="15" customHeight="1" x14ac:dyDescent="0.25">
      <c r="B4" s="9"/>
      <c r="E4" s="118"/>
      <c r="F4" s="233" t="s">
        <v>88</v>
      </c>
      <c r="G4" s="232"/>
      <c r="H4" s="29"/>
    </row>
    <row r="5" spans="2:8" x14ac:dyDescent="0.25">
      <c r="B5" s="9"/>
      <c r="C5" s="128" t="s">
        <v>89</v>
      </c>
      <c r="D5" s="196"/>
      <c r="E5" s="197"/>
      <c r="F5" s="241"/>
      <c r="G5" s="242"/>
      <c r="H5" s="62"/>
    </row>
    <row r="6" spans="2:8" x14ac:dyDescent="0.25">
      <c r="B6" s="9"/>
      <c r="C6" s="128" t="s">
        <v>90</v>
      </c>
      <c r="D6" s="198"/>
      <c r="E6" s="199"/>
      <c r="F6" s="243"/>
      <c r="G6" s="244"/>
      <c r="H6" s="62"/>
    </row>
    <row r="7" spans="2:8" x14ac:dyDescent="0.25">
      <c r="B7" s="9"/>
      <c r="C7" s="128" t="s">
        <v>91</v>
      </c>
      <c r="D7" s="198"/>
      <c r="E7" s="199"/>
      <c r="F7" s="243"/>
      <c r="G7" s="244"/>
      <c r="H7" s="62"/>
    </row>
    <row r="8" spans="2:8" x14ac:dyDescent="0.25">
      <c r="B8" s="9"/>
      <c r="C8" s="128" t="s">
        <v>92</v>
      </c>
      <c r="D8" s="200"/>
      <c r="E8" s="201"/>
      <c r="F8" s="243"/>
      <c r="G8" s="244"/>
      <c r="H8" s="62"/>
    </row>
    <row r="9" spans="2:8" ht="13.9" customHeight="1" x14ac:dyDescent="0.25">
      <c r="B9" s="9"/>
      <c r="C9" s="6"/>
      <c r="D9" s="6"/>
      <c r="E9" s="6"/>
      <c r="F9" s="243"/>
      <c r="G9" s="244"/>
      <c r="H9" s="7"/>
    </row>
    <row r="10" spans="2:8" ht="13.9" customHeight="1" x14ac:dyDescent="0.25">
      <c r="B10" s="9"/>
      <c r="C10" s="128" t="s">
        <v>93</v>
      </c>
      <c r="D10" s="38"/>
      <c r="F10" s="243"/>
      <c r="G10" s="244"/>
      <c r="H10" s="54" t="s">
        <v>94</v>
      </c>
    </row>
    <row r="11" spans="2:8" ht="13.9" customHeight="1" x14ac:dyDescent="0.25">
      <c r="B11" s="9"/>
      <c r="C11" s="129" t="s">
        <v>95</v>
      </c>
      <c r="D11" s="47">
        <f>D10/9</f>
        <v>0</v>
      </c>
      <c r="F11" s="243"/>
      <c r="G11" s="244"/>
      <c r="H11" s="7" t="s">
        <v>96</v>
      </c>
    </row>
    <row r="12" spans="2:8" ht="13.9" customHeight="1" x14ac:dyDescent="0.25">
      <c r="B12" s="9"/>
      <c r="C12" s="128" t="s">
        <v>97</v>
      </c>
      <c r="D12" s="48"/>
      <c r="F12" s="243"/>
      <c r="G12" s="244"/>
      <c r="H12" s="7" t="s">
        <v>98</v>
      </c>
    </row>
    <row r="13" spans="2:8" ht="13.9" customHeight="1" x14ac:dyDescent="0.25">
      <c r="B13" s="9"/>
      <c r="C13" s="128" t="s">
        <v>99</v>
      </c>
      <c r="D13" s="46"/>
      <c r="F13" s="243"/>
      <c r="G13" s="244"/>
      <c r="H13" s="7" t="s">
        <v>100</v>
      </c>
    </row>
    <row r="14" spans="2:8" ht="13.9" customHeight="1" x14ac:dyDescent="0.25">
      <c r="B14" s="9"/>
      <c r="C14" s="129" t="s">
        <v>101</v>
      </c>
      <c r="D14" s="49" cm="1">
        <f t="array" ref="D14">_xlfn.IFS(D12=0,0,D13=9,(D12/D13),D13=12,((D12*0.75)/9))</f>
        <v>0</v>
      </c>
      <c r="F14" s="243"/>
      <c r="G14" s="244"/>
      <c r="H14" s="7" t="s">
        <v>102</v>
      </c>
    </row>
    <row r="15" spans="2:8" ht="14.45" customHeight="1" thickBot="1" x14ac:dyDescent="0.3">
      <c r="B15" s="9"/>
      <c r="C15" s="129" t="s">
        <v>103</v>
      </c>
      <c r="D15" s="8">
        <f>(D11+D14)</f>
        <v>0</v>
      </c>
      <c r="F15" s="243"/>
      <c r="G15" s="244"/>
      <c r="H15" s="7" t="s">
        <v>104</v>
      </c>
    </row>
    <row r="16" spans="2:8" ht="14.45" customHeight="1" thickBot="1" x14ac:dyDescent="0.3">
      <c r="B16" s="9"/>
      <c r="C16" s="129" t="s">
        <v>105</v>
      </c>
      <c r="D16" s="51">
        <f>D15*3</f>
        <v>0</v>
      </c>
      <c r="F16" s="245"/>
      <c r="G16" s="246"/>
      <c r="H16" s="55" t="s">
        <v>106</v>
      </c>
    </row>
    <row r="17" spans="2:8" ht="13.9" x14ac:dyDescent="0.25">
      <c r="B17" s="9"/>
      <c r="G17" s="7"/>
      <c r="H17" s="7"/>
    </row>
    <row r="18" spans="2:8" ht="13.9" x14ac:dyDescent="0.25">
      <c r="B18" s="10" t="s">
        <v>107</v>
      </c>
      <c r="C18" s="117" t="s">
        <v>108</v>
      </c>
      <c r="D18" s="117" t="s">
        <v>109</v>
      </c>
      <c r="E18" s="144" t="s">
        <v>110</v>
      </c>
      <c r="F18" s="117" t="s">
        <v>111</v>
      </c>
      <c r="G18" s="56" t="s">
        <v>112</v>
      </c>
      <c r="H18" s="7"/>
    </row>
    <row r="19" spans="2:8" ht="13.9" x14ac:dyDescent="0.25">
      <c r="B19" s="11" t="s">
        <v>113</v>
      </c>
      <c r="C19" s="60">
        <f>IFERROR(D19/D$15,0)</f>
        <v>0</v>
      </c>
      <c r="D19" s="12">
        <f>IF($E19=0.1667,D$15/2,E19*D$16)</f>
        <v>0</v>
      </c>
      <c r="E19" s="167"/>
      <c r="F19" s="161"/>
      <c r="G19" s="134"/>
      <c r="H19" s="54" t="s">
        <v>114</v>
      </c>
    </row>
    <row r="20" spans="2:8" ht="13.9" x14ac:dyDescent="0.25">
      <c r="B20" s="13" t="s">
        <v>115</v>
      </c>
      <c r="C20" s="60">
        <f>IFERROR(D20/D$15,0)</f>
        <v>0</v>
      </c>
      <c r="D20" s="14" cm="1">
        <f t="array" ref="D20">_xlfn.IFS($E20=0.3333,(D$15),$E20=0.1667,(D$15/2),$E20&lt;&gt;0.3333,($E20*D$16))</f>
        <v>0</v>
      </c>
      <c r="E20" s="168"/>
      <c r="F20" s="159"/>
      <c r="G20" s="58"/>
      <c r="H20" s="7" t="s">
        <v>116</v>
      </c>
    </row>
    <row r="21" spans="2:8" ht="13.9" x14ac:dyDescent="0.25">
      <c r="B21" s="13" t="s">
        <v>117</v>
      </c>
      <c r="C21" s="60">
        <f>IFERROR(D21/D$15,0)</f>
        <v>0</v>
      </c>
      <c r="D21" s="14" cm="1">
        <f t="array" ref="D21">_xlfn.IFS($E21=0.3333,(D$15),$E21=0.1667,(D$15/2),$E21&lt;&gt;0.3333,($E21*D$16))</f>
        <v>0</v>
      </c>
      <c r="E21" s="168"/>
      <c r="F21" s="159"/>
      <c r="G21" s="58"/>
      <c r="H21" s="7" t="s">
        <v>116</v>
      </c>
    </row>
    <row r="22" spans="2:8" x14ac:dyDescent="0.25">
      <c r="B22" s="15" t="s">
        <v>118</v>
      </c>
      <c r="C22" s="30">
        <f>IFERROR(D22/D$15,0)</f>
        <v>0</v>
      </c>
      <c r="D22" s="16">
        <f>IF($E22=0.1667,D$15/2,E22*D$16)</f>
        <v>0</v>
      </c>
      <c r="E22" s="169"/>
      <c r="F22" s="160"/>
      <c r="G22" s="59"/>
      <c r="H22" s="55" t="s">
        <v>114</v>
      </c>
    </row>
    <row r="23" spans="2:8" x14ac:dyDescent="0.25">
      <c r="B23" s="9"/>
      <c r="D23" s="122">
        <f>SUM(D19:D22)</f>
        <v>0</v>
      </c>
      <c r="E23" s="123">
        <f>SUM(E19:E22)</f>
        <v>0</v>
      </c>
      <c r="F23" s="137" t="s">
        <v>119</v>
      </c>
      <c r="G23" s="7"/>
      <c r="H23" s="7"/>
    </row>
    <row r="24" spans="2:8" ht="13.5" customHeight="1" thickBot="1" x14ac:dyDescent="0.3">
      <c r="B24" s="17"/>
      <c r="C24" s="18"/>
      <c r="D24" s="19"/>
      <c r="E24" s="136"/>
      <c r="F24" s="136"/>
      <c r="G24" s="61"/>
      <c r="H24" s="20"/>
    </row>
    <row r="25" spans="2:8" x14ac:dyDescent="0.25">
      <c r="B25" s="191" t="s">
        <v>60</v>
      </c>
      <c r="C25" s="192"/>
      <c r="D25" s="192"/>
      <c r="E25" s="192"/>
      <c r="F25" s="192"/>
      <c r="G25" s="193"/>
      <c r="H25" s="53"/>
    </row>
    <row r="26" spans="2:8" ht="15" customHeight="1" x14ac:dyDescent="0.25">
      <c r="B26" s="9"/>
      <c r="C26" s="52"/>
      <c r="D26" s="21"/>
      <c r="E26" s="125"/>
      <c r="F26" s="125"/>
      <c r="G26" s="57"/>
      <c r="H26" s="7"/>
    </row>
    <row r="27" spans="2:8" x14ac:dyDescent="0.25">
      <c r="B27" s="124" t="s">
        <v>107</v>
      </c>
      <c r="C27" s="145" t="s">
        <v>120</v>
      </c>
      <c r="D27" s="145" t="s">
        <v>109</v>
      </c>
      <c r="E27" s="145" t="s">
        <v>110</v>
      </c>
      <c r="F27" s="231" t="s">
        <v>88</v>
      </c>
      <c r="G27" s="232"/>
      <c r="H27" s="226" t="s">
        <v>121</v>
      </c>
    </row>
    <row r="28" spans="2:8" x14ac:dyDescent="0.25">
      <c r="B28" s="133" t="s">
        <v>113</v>
      </c>
      <c r="C28" s="146" t="s">
        <v>122</v>
      </c>
      <c r="D28" s="141" cm="1">
        <f t="array" ref="D28">_xlfn.IFS(D$14=0,0,D$14&lt;&gt;0,D$14/2)</f>
        <v>0</v>
      </c>
      <c r="E28" s="152">
        <f t="shared" ref="E28:E40" si="0">IFERROR(D28/D$16,0)</f>
        <v>0</v>
      </c>
      <c r="F28" s="229"/>
      <c r="G28" s="230"/>
      <c r="H28" s="227"/>
    </row>
    <row r="29" spans="2:8" x14ac:dyDescent="0.25">
      <c r="B29" s="50" t="s">
        <v>115</v>
      </c>
      <c r="C29" s="147" t="s">
        <v>122</v>
      </c>
      <c r="D29" s="142" cm="1">
        <f t="array" ref="D29">_xlfn.IFS(D$14=0,0,D$14&lt;&gt;0,D$14)</f>
        <v>0</v>
      </c>
      <c r="E29" s="153">
        <f t="shared" si="0"/>
        <v>0</v>
      </c>
      <c r="F29" s="205"/>
      <c r="G29" s="206"/>
      <c r="H29" s="227"/>
    </row>
    <row r="30" spans="2:8" x14ac:dyDescent="0.25">
      <c r="B30" s="50" t="s">
        <v>117</v>
      </c>
      <c r="C30" s="147" t="s">
        <v>122</v>
      </c>
      <c r="D30" s="142" cm="1">
        <f t="array" ref="D30">_xlfn.IFS(D$14=0,0,D$14&lt;&gt;0,D$14)</f>
        <v>0</v>
      </c>
      <c r="E30" s="153">
        <f t="shared" si="0"/>
        <v>0</v>
      </c>
      <c r="F30" s="205"/>
      <c r="G30" s="206"/>
      <c r="H30" s="227"/>
    </row>
    <row r="31" spans="2:8" x14ac:dyDescent="0.25">
      <c r="B31" s="50" t="s">
        <v>118</v>
      </c>
      <c r="C31" s="147" t="s">
        <v>122</v>
      </c>
      <c r="D31" s="142" cm="1">
        <f t="array" ref="D31">_xlfn.IFS(D$14=0,0,D$14&lt;&gt;0,D$14/2)</f>
        <v>0</v>
      </c>
      <c r="E31" s="153">
        <f t="shared" si="0"/>
        <v>0</v>
      </c>
      <c r="F31" s="205"/>
      <c r="G31" s="206"/>
      <c r="H31" s="227"/>
    </row>
    <row r="32" spans="2:8" x14ac:dyDescent="0.25">
      <c r="B32" s="32"/>
      <c r="C32" s="148"/>
      <c r="D32" s="150">
        <v>0</v>
      </c>
      <c r="E32" s="153">
        <f t="shared" si="0"/>
        <v>0</v>
      </c>
      <c r="F32" s="205"/>
      <c r="G32" s="206"/>
      <c r="H32" s="227"/>
    </row>
    <row r="33" spans="2:8" x14ac:dyDescent="0.25">
      <c r="B33" s="32"/>
      <c r="C33" s="148"/>
      <c r="D33" s="150">
        <v>0</v>
      </c>
      <c r="E33" s="153">
        <f t="shared" si="0"/>
        <v>0</v>
      </c>
      <c r="F33" s="205"/>
      <c r="G33" s="206"/>
      <c r="H33" s="227"/>
    </row>
    <row r="34" spans="2:8" x14ac:dyDescent="0.25">
      <c r="B34" s="32"/>
      <c r="C34" s="148"/>
      <c r="D34" s="150">
        <v>0</v>
      </c>
      <c r="E34" s="153">
        <f t="shared" si="0"/>
        <v>0</v>
      </c>
      <c r="F34" s="205"/>
      <c r="G34" s="206"/>
      <c r="H34" s="227"/>
    </row>
    <row r="35" spans="2:8" x14ac:dyDescent="0.25">
      <c r="B35" s="32"/>
      <c r="C35" s="148"/>
      <c r="D35" s="150">
        <v>0</v>
      </c>
      <c r="E35" s="153">
        <f t="shared" si="0"/>
        <v>0</v>
      </c>
      <c r="F35" s="205"/>
      <c r="G35" s="206"/>
      <c r="H35" s="227"/>
    </row>
    <row r="36" spans="2:8" x14ac:dyDescent="0.25">
      <c r="B36" s="32"/>
      <c r="C36" s="148"/>
      <c r="D36" s="150">
        <v>0</v>
      </c>
      <c r="E36" s="153">
        <f t="shared" si="0"/>
        <v>0</v>
      </c>
      <c r="F36" s="205"/>
      <c r="G36" s="206"/>
      <c r="H36" s="227"/>
    </row>
    <row r="37" spans="2:8" x14ac:dyDescent="0.25">
      <c r="B37" s="32"/>
      <c r="C37" s="148"/>
      <c r="D37" s="150">
        <v>0</v>
      </c>
      <c r="E37" s="153">
        <f t="shared" si="0"/>
        <v>0</v>
      </c>
      <c r="F37" s="205"/>
      <c r="G37" s="206"/>
      <c r="H37" s="227"/>
    </row>
    <row r="38" spans="2:8" x14ac:dyDescent="0.25">
      <c r="B38" s="32"/>
      <c r="C38" s="148"/>
      <c r="D38" s="150">
        <v>0</v>
      </c>
      <c r="E38" s="153">
        <f t="shared" si="0"/>
        <v>0</v>
      </c>
      <c r="F38" s="205"/>
      <c r="G38" s="206"/>
      <c r="H38" s="227"/>
    </row>
    <row r="39" spans="2:8" x14ac:dyDescent="0.25">
      <c r="B39" s="34"/>
      <c r="C39" s="149"/>
      <c r="D39" s="151">
        <v>0</v>
      </c>
      <c r="E39" s="154">
        <f t="shared" si="0"/>
        <v>0</v>
      </c>
      <c r="F39" s="203"/>
      <c r="G39" s="204"/>
      <c r="H39" s="228"/>
    </row>
    <row r="40" spans="2:8" x14ac:dyDescent="0.25">
      <c r="B40" s="22"/>
      <c r="D40" s="122">
        <f>SUM(D28:D39)</f>
        <v>0</v>
      </c>
      <c r="E40" s="127">
        <f t="shared" si="0"/>
        <v>0</v>
      </c>
      <c r="F40" s="137" t="s">
        <v>123</v>
      </c>
      <c r="G40" s="135"/>
      <c r="H40" s="7"/>
    </row>
    <row r="41" spans="2:8" ht="13.5" customHeight="1" thickBot="1" x14ac:dyDescent="0.3">
      <c r="B41" s="17"/>
      <c r="C41" s="23"/>
      <c r="D41" s="23"/>
      <c r="E41" s="23"/>
      <c r="F41" s="23"/>
      <c r="G41" s="20"/>
      <c r="H41" s="20"/>
    </row>
    <row r="42" spans="2:8" x14ac:dyDescent="0.25">
      <c r="B42" s="191" t="s">
        <v>74</v>
      </c>
      <c r="C42" s="192"/>
      <c r="D42" s="192"/>
      <c r="E42" s="192"/>
      <c r="F42" s="192"/>
      <c r="G42" s="193"/>
      <c r="H42" s="53"/>
    </row>
    <row r="43" spans="2:8" ht="15" customHeight="1" x14ac:dyDescent="0.25">
      <c r="B43" s="9"/>
      <c r="G43" s="7"/>
      <c r="H43" s="7"/>
    </row>
    <row r="44" spans="2:8" x14ac:dyDescent="0.25">
      <c r="B44" s="9"/>
      <c r="C44" s="25" t="s">
        <v>124</v>
      </c>
      <c r="D44" s="155">
        <f>SUM(D45:D48)</f>
        <v>0</v>
      </c>
      <c r="E44" s="127">
        <f>IFERROR(D44/D16,0)</f>
        <v>0</v>
      </c>
      <c r="F44" s="126"/>
      <c r="G44" s="7"/>
      <c r="H44" s="7" t="s">
        <v>125</v>
      </c>
    </row>
    <row r="45" spans="2:8" x14ac:dyDescent="0.25">
      <c r="B45" s="9"/>
      <c r="C45" s="26" t="s">
        <v>113</v>
      </c>
      <c r="D45" s="156">
        <f>(SUMIFS($D$28:$D$39,$B$28:$B$39,$C45)+D19)</f>
        <v>0</v>
      </c>
      <c r="E45" s="130">
        <f>IFERROR(D45/D$16,0)</f>
        <v>0</v>
      </c>
      <c r="F45" s="120"/>
      <c r="G45" s="7"/>
      <c r="H45" s="7"/>
    </row>
    <row r="46" spans="2:8" x14ac:dyDescent="0.25">
      <c r="B46" s="9"/>
      <c r="C46" s="27" t="s">
        <v>115</v>
      </c>
      <c r="D46" s="157">
        <f>SUMIFS($D$28:$D$39,$B$28:$B$39,$C46)+D20</f>
        <v>0</v>
      </c>
      <c r="E46" s="131">
        <f>IFERROR(D46/D$16,0)</f>
        <v>0</v>
      </c>
      <c r="F46" s="120"/>
      <c r="G46" s="7"/>
      <c r="H46" s="7"/>
    </row>
    <row r="47" spans="2:8" x14ac:dyDescent="0.25">
      <c r="B47" s="9"/>
      <c r="C47" s="27" t="s">
        <v>117</v>
      </c>
      <c r="D47" s="157">
        <f>SUMIFS($D$28:$D$39,$B$28:$B$39,$C47)+D21</f>
        <v>0</v>
      </c>
      <c r="E47" s="131">
        <f>IFERROR(D47/D$16,0)</f>
        <v>0</v>
      </c>
      <c r="F47" s="120"/>
      <c r="G47" s="7"/>
      <c r="H47" s="7"/>
    </row>
    <row r="48" spans="2:8" x14ac:dyDescent="0.25">
      <c r="B48" s="9"/>
      <c r="C48" s="28" t="s">
        <v>118</v>
      </c>
      <c r="D48" s="158">
        <f>SUMIFS($D$28:$D$39,$B$28:$B$39,$C48)+D22</f>
        <v>0</v>
      </c>
      <c r="E48" s="132">
        <f>IFERROR(D48/D$16,0)</f>
        <v>0</v>
      </c>
      <c r="F48" s="120"/>
      <c r="G48" s="7"/>
      <c r="H48" s="7"/>
    </row>
    <row r="49" spans="2:35" ht="13.5" customHeight="1" thickBot="1" x14ac:dyDescent="0.3">
      <c r="B49" s="17"/>
      <c r="C49" s="23"/>
      <c r="D49" s="23"/>
      <c r="E49" s="23"/>
      <c r="F49" s="23"/>
      <c r="G49" s="20"/>
      <c r="H49" s="20"/>
    </row>
    <row r="52" spans="2:35" x14ac:dyDescent="0.25">
      <c r="T52"/>
      <c r="U52" s="1" t="s">
        <v>126</v>
      </c>
      <c r="V52" s="211">
        <f>$D$5</f>
        <v>0</v>
      </c>
      <c r="W52" s="212"/>
      <c r="X52" s="212"/>
      <c r="Y52" s="1" t="s">
        <v>127</v>
      </c>
      <c r="Z52" s="64">
        <f>$D$6</f>
        <v>0</v>
      </c>
    </row>
    <row r="53" spans="2:35" ht="15.75" customHeight="1" x14ac:dyDescent="0.25">
      <c r="T53"/>
      <c r="U53" s="1"/>
      <c r="V53" s="65"/>
      <c r="W53" s="65"/>
      <c r="X53" s="65"/>
      <c r="Y53" s="1"/>
      <c r="Z53" s="66"/>
    </row>
    <row r="54" spans="2:35" ht="16.5" customHeight="1" thickBot="1" x14ac:dyDescent="0.3">
      <c r="T54"/>
      <c r="U54" s="67"/>
      <c r="V54" s="67"/>
      <c r="W54"/>
      <c r="X54"/>
      <c r="Y54"/>
      <c r="Z54" s="68"/>
    </row>
    <row r="55" spans="2:35" ht="26.25" customHeight="1" thickBot="1" x14ac:dyDescent="0.3">
      <c r="T55" s="69" t="s">
        <v>107</v>
      </c>
      <c r="U55" s="70" t="s">
        <v>128</v>
      </c>
      <c r="V55" s="70" t="s">
        <v>129</v>
      </c>
      <c r="W55" s="71" t="s">
        <v>130</v>
      </c>
      <c r="X55" s="72" t="s">
        <v>131</v>
      </c>
      <c r="Y55" s="73" t="s">
        <v>132</v>
      </c>
      <c r="Z55" s="74" t="s">
        <v>133</v>
      </c>
      <c r="AB55" s="75" t="s">
        <v>134</v>
      </c>
      <c r="AC55" s="75" t="s">
        <v>135</v>
      </c>
      <c r="AD55" s="75" t="s">
        <v>107</v>
      </c>
      <c r="AE55" s="75" t="s">
        <v>136</v>
      </c>
      <c r="AF55" s="75" t="s">
        <v>137</v>
      </c>
      <c r="AG55" s="75" t="s">
        <v>138</v>
      </c>
      <c r="AH55" s="75" t="s">
        <v>139</v>
      </c>
      <c r="AI55" s="75" t="s">
        <v>140</v>
      </c>
    </row>
    <row r="56" spans="2:35" x14ac:dyDescent="0.25">
      <c r="T56" s="76" t="str">
        <f ca="1">LEFT($AB56,3)&amp;"-"&amp;RIGHT($AC56,2)</f>
        <v>May-25</v>
      </c>
      <c r="U56" s="77">
        <f ca="1">$C19*$V56</f>
        <v>0</v>
      </c>
      <c r="V56" s="77">
        <f ca="1">NETWORKDAYS(AG56,AH56,(AF56))</f>
        <v>21</v>
      </c>
      <c r="W56" s="173">
        <f ca="1">U56/V56</f>
        <v>0</v>
      </c>
      <c r="X56" s="174">
        <f ca="1">SUM(W56:W$59)</f>
        <v>0</v>
      </c>
      <c r="Y56" s="179">
        <f>V68</f>
        <v>0</v>
      </c>
      <c r="Z56" s="175">
        <f ca="1">IFERROR(ROUND(Y56*(W56/X56),2),0)</f>
        <v>0</v>
      </c>
      <c r="AB56" s="80" t="s">
        <v>113</v>
      </c>
      <c r="AC56" s="81">
        <f ca="1">YEAR(AI56)</f>
        <v>2025</v>
      </c>
      <c r="AD56" s="82">
        <v>5</v>
      </c>
      <c r="AE56" s="83">
        <v>26</v>
      </c>
      <c r="AF56" s="84">
        <f ca="1">DATE(AC56,AD56,AE56)</f>
        <v>45803</v>
      </c>
      <c r="AG56" s="85">
        <f ca="1">DATE($AC56,5,1)</f>
        <v>45778</v>
      </c>
      <c r="AH56" s="86">
        <f ca="1">DATE($AC56,5,31)</f>
        <v>45808</v>
      </c>
      <c r="AI56" s="87">
        <f ca="1">TODAY()</f>
        <v>45796</v>
      </c>
    </row>
    <row r="57" spans="2:35" ht="15.75" thickBot="1" x14ac:dyDescent="0.3">
      <c r="T57" s="88" t="str">
        <f ca="1">LEFT($AB57,3)&amp;"-"&amp;RIGHT($AC57,2)</f>
        <v>Jun-25</v>
      </c>
      <c r="U57" s="89">
        <f ca="1">$C20*$V57</f>
        <v>0</v>
      </c>
      <c r="V57" s="89">
        <f ca="1">NETWORKDAYS(AG57,AH57,(AF57))</f>
        <v>20</v>
      </c>
      <c r="W57" s="173">
        <f ca="1">IF(V57="","",U57/V57)</f>
        <v>0</v>
      </c>
      <c r="X57" s="174">
        <f ca="1">SUM(W57:W$59)</f>
        <v>0</v>
      </c>
      <c r="Y57" s="176">
        <f ca="1">IF(V57="","",Y56-Z56)</f>
        <v>0</v>
      </c>
      <c r="Z57" s="175">
        <f ca="1">IFERROR(IF(Y57="","",ROUND(Y57*(W57/X57),2)),0)</f>
        <v>0</v>
      </c>
      <c r="AB57" s="90" t="s">
        <v>115</v>
      </c>
      <c r="AC57" s="91">
        <f ca="1">YEAR(AI57)</f>
        <v>2025</v>
      </c>
      <c r="AD57" s="92">
        <v>6</v>
      </c>
      <c r="AE57" s="93">
        <v>19</v>
      </c>
      <c r="AF57" s="94">
        <f ca="1">DATE(AC57,AD57,AE57)</f>
        <v>45827</v>
      </c>
      <c r="AG57" s="95">
        <f ca="1">DATE($AC57,6,1)</f>
        <v>45809</v>
      </c>
      <c r="AH57" s="94">
        <f ca="1">DATE($AC57,6,30)</f>
        <v>45838</v>
      </c>
      <c r="AI57" s="96">
        <f t="shared" ref="AI57:AI59" ca="1" si="1">TODAY()</f>
        <v>45796</v>
      </c>
    </row>
    <row r="58" spans="2:35" ht="15.75" customHeight="1" x14ac:dyDescent="0.25">
      <c r="T58" s="88" t="str">
        <f ca="1">LEFT($AB58,3)&amp;"-"&amp;RIGHT($AC58,2)</f>
        <v>Jul-25</v>
      </c>
      <c r="U58" s="89">
        <f ca="1">$C21*$V58</f>
        <v>0</v>
      </c>
      <c r="V58" s="89">
        <f ca="1">NETWORKDAYS(AG58,AH58,(AF58))</f>
        <v>22</v>
      </c>
      <c r="W58" s="173">
        <f t="shared" ref="W58:W65" ca="1" si="2">IF(V58="","",U58/V58)</f>
        <v>0</v>
      </c>
      <c r="X58" s="174">
        <f ca="1">SUM(W58:W$59)</f>
        <v>0</v>
      </c>
      <c r="Y58" s="176">
        <f t="shared" ref="Y58:Y65" ca="1" si="3">IF(V58="","",Y57-Z57)</f>
        <v>0</v>
      </c>
      <c r="Z58" s="175">
        <f ca="1">IFERROR(IF(Y58="","",ROUND(Y58*(W58/X58),2)),0)</f>
        <v>0</v>
      </c>
      <c r="AB58" s="90" t="s">
        <v>117</v>
      </c>
      <c r="AC58" s="82">
        <f ca="1">YEAR(AI58)</f>
        <v>2025</v>
      </c>
      <c r="AD58" s="92">
        <v>7</v>
      </c>
      <c r="AE58" s="97">
        <v>4</v>
      </c>
      <c r="AF58" s="98">
        <f ca="1">DATE(AC58,AD58,AE58)</f>
        <v>45842</v>
      </c>
      <c r="AG58" s="99">
        <f ca="1">DATE($AC58,7,1)</f>
        <v>45839</v>
      </c>
      <c r="AH58" s="98">
        <f ca="1">DATE($AC58,7,31)</f>
        <v>45869</v>
      </c>
      <c r="AI58" s="100">
        <f t="shared" ca="1" si="1"/>
        <v>45796</v>
      </c>
    </row>
    <row r="59" spans="2:35" ht="15.75" thickBot="1" x14ac:dyDescent="0.3">
      <c r="T59" s="88" t="str">
        <f ca="1">LEFT($AB59,3)&amp;"-"&amp;RIGHT($AC59,2)</f>
        <v>Aug-25</v>
      </c>
      <c r="U59" s="89">
        <f ca="1">$C22*$V59</f>
        <v>0</v>
      </c>
      <c r="V59" s="89">
        <f ca="1">NETWORKDAYS(AG59,AH59,(AF59))</f>
        <v>21</v>
      </c>
      <c r="W59" s="173">
        <f t="shared" ca="1" si="2"/>
        <v>0</v>
      </c>
      <c r="X59" s="174">
        <f ca="1">SUM(W59:W$59)</f>
        <v>0</v>
      </c>
      <c r="Y59" s="176">
        <f t="shared" ca="1" si="3"/>
        <v>0</v>
      </c>
      <c r="Z59" s="175">
        <f ca="1">IFERROR(IF(Y59="","",ROUND(Y59*(W59/X59),2)),0)</f>
        <v>0</v>
      </c>
      <c r="AB59" s="17" t="s">
        <v>118</v>
      </c>
      <c r="AC59" s="91">
        <f ca="1">YEAR(AI59)</f>
        <v>2025</v>
      </c>
      <c r="AD59" s="101">
        <v>8</v>
      </c>
      <c r="AE59" s="101"/>
      <c r="AF59" s="102"/>
      <c r="AG59" s="103">
        <f ca="1">DATE($AC59,8,1)</f>
        <v>45870</v>
      </c>
      <c r="AH59" s="104">
        <f ca="1">DATE($AC59,8,31)</f>
        <v>45900</v>
      </c>
      <c r="AI59" s="105">
        <f t="shared" ca="1" si="1"/>
        <v>45796</v>
      </c>
    </row>
    <row r="60" spans="2:35" x14ac:dyDescent="0.25">
      <c r="T60" s="88"/>
      <c r="U60" s="89"/>
      <c r="V60" s="89"/>
      <c r="W60" s="78" t="str">
        <f t="shared" si="2"/>
        <v/>
      </c>
      <c r="X60" s="79" t="str">
        <f>IF(V60="","",SUM($D$16:G60))</f>
        <v/>
      </c>
      <c r="Y60" s="176" t="str">
        <f t="shared" si="3"/>
        <v/>
      </c>
      <c r="Z60" s="175" t="str">
        <f t="shared" ref="Z60:Z65" si="4">IF(Y60="","",ROUND(Y60*(W60/X60),2))</f>
        <v/>
      </c>
    </row>
    <row r="61" spans="2:35" x14ac:dyDescent="0.25">
      <c r="T61" s="88"/>
      <c r="U61" s="89"/>
      <c r="V61" s="89"/>
      <c r="W61" s="78" t="str">
        <f t="shared" si="2"/>
        <v/>
      </c>
      <c r="X61" s="79" t="str">
        <f>IF(V61="","",SUM($D$16:G61))</f>
        <v/>
      </c>
      <c r="Y61" s="176" t="str">
        <f t="shared" si="3"/>
        <v/>
      </c>
      <c r="Z61" s="175" t="str">
        <f t="shared" si="4"/>
        <v/>
      </c>
    </row>
    <row r="62" spans="2:35" x14ac:dyDescent="0.25">
      <c r="T62" s="88"/>
      <c r="U62" s="89"/>
      <c r="V62" s="89"/>
      <c r="W62" s="78" t="str">
        <f t="shared" si="2"/>
        <v/>
      </c>
      <c r="X62" s="79" t="str">
        <f>IF(V62="","",SUM($D$16:G62))</f>
        <v/>
      </c>
      <c r="Y62" s="176" t="str">
        <f t="shared" si="3"/>
        <v/>
      </c>
      <c r="Z62" s="175" t="str">
        <f t="shared" si="4"/>
        <v/>
      </c>
    </row>
    <row r="63" spans="2:35" x14ac:dyDescent="0.25">
      <c r="T63" s="88"/>
      <c r="U63" s="89"/>
      <c r="V63" s="89"/>
      <c r="W63" s="78" t="str">
        <f t="shared" si="2"/>
        <v/>
      </c>
      <c r="X63" s="79" t="str">
        <f>IF(V63="","",SUM($D$16:G63))</f>
        <v/>
      </c>
      <c r="Y63" s="176" t="str">
        <f t="shared" si="3"/>
        <v/>
      </c>
      <c r="Z63" s="175" t="str">
        <f t="shared" si="4"/>
        <v/>
      </c>
    </row>
    <row r="64" spans="2:35" ht="15.75" customHeight="1" x14ac:dyDescent="0.25">
      <c r="T64" s="88"/>
      <c r="U64" s="89"/>
      <c r="V64" s="89"/>
      <c r="W64" s="78" t="str">
        <f t="shared" si="2"/>
        <v/>
      </c>
      <c r="X64" s="79" t="str">
        <f>IF(V64="","",SUM($D$16:G64))</f>
        <v/>
      </c>
      <c r="Y64" s="176" t="str">
        <f t="shared" si="3"/>
        <v/>
      </c>
      <c r="Z64" s="175" t="str">
        <f t="shared" si="4"/>
        <v/>
      </c>
    </row>
    <row r="65" spans="18:44" ht="15.75" customHeight="1" x14ac:dyDescent="0.25">
      <c r="T65" s="106"/>
      <c r="U65" s="107"/>
      <c r="V65" s="107"/>
      <c r="W65" s="108" t="str">
        <f t="shared" si="2"/>
        <v/>
      </c>
      <c r="X65" s="108" t="str">
        <f>IF(V65="","",SUM($D$16:G65))</f>
        <v/>
      </c>
      <c r="Y65" s="177" t="str">
        <f t="shared" si="3"/>
        <v/>
      </c>
      <c r="Z65" s="178" t="str">
        <f t="shared" si="4"/>
        <v/>
      </c>
    </row>
    <row r="66" spans="18:44" ht="15.75" customHeight="1" x14ac:dyDescent="0.25">
      <c r="T66"/>
      <c r="U66" s="67"/>
      <c r="V66" s="67"/>
      <c r="W66"/>
      <c r="X66"/>
      <c r="Y66"/>
      <c r="Z66" s="68"/>
    </row>
    <row r="67" spans="18:44" ht="15.75" thickBot="1" x14ac:dyDescent="0.3">
      <c r="T67"/>
      <c r="U67" s="67"/>
      <c r="V67" s="67"/>
      <c r="W67"/>
      <c r="X67"/>
      <c r="Y67" s="109" t="s">
        <v>141</v>
      </c>
      <c r="Z67" s="110">
        <f ca="1">ROUND(SUM(Z56:Z66),2)</f>
        <v>0</v>
      </c>
    </row>
    <row r="68" spans="18:44" ht="16.5" customHeight="1" thickTop="1" x14ac:dyDescent="0.25">
      <c r="T68"/>
      <c r="U68" s="109" t="s">
        <v>142</v>
      </c>
      <c r="V68" s="224">
        <f>$D$23</f>
        <v>0</v>
      </c>
      <c r="W68" s="225"/>
      <c r="X68"/>
      <c r="Y68"/>
      <c r="Z68" s="68"/>
    </row>
    <row r="69" spans="18:44" ht="15.75" customHeight="1" x14ac:dyDescent="0.25">
      <c r="R69" s="63"/>
      <c r="T69"/>
      <c r="U69" s="109" t="s">
        <v>143</v>
      </c>
      <c r="V69" s="213">
        <f ca="1">DATE($AC$56,$AD$56,7*3)-WEEKDAY(DATE($AC$56,$AD$56,8-2))</f>
        <v>45795</v>
      </c>
      <c r="W69" s="213"/>
      <c r="X69"/>
      <c r="Y69"/>
      <c r="Z69" s="68"/>
      <c r="AB69" s="111" t="s">
        <v>173</v>
      </c>
    </row>
    <row r="70" spans="18:44" x14ac:dyDescent="0.25">
      <c r="R70" s="63"/>
      <c r="T70"/>
      <c r="U70" s="109" t="s">
        <v>144</v>
      </c>
      <c r="V70" s="214">
        <f ca="1">DATE($AC$59,$AD$59,3+7*3)-WEEKDAY(DATE($AC$59,$AD$59,8-6))</f>
        <v>45886</v>
      </c>
      <c r="W70" s="214"/>
      <c r="X70"/>
      <c r="Y70"/>
      <c r="Z70" s="68"/>
      <c r="AB70" s="2" t="s">
        <v>174</v>
      </c>
    </row>
    <row r="71" spans="18:44" x14ac:dyDescent="0.25">
      <c r="T71"/>
      <c r="U71" s="67"/>
      <c r="V71" s="67"/>
      <c r="W71"/>
      <c r="X71"/>
      <c r="Y71"/>
      <c r="Z71" s="68"/>
    </row>
    <row r="72" spans="18:44" x14ac:dyDescent="0.25">
      <c r="T72"/>
      <c r="U72" s="67"/>
      <c r="V72" s="67"/>
      <c r="W72"/>
      <c r="X72"/>
      <c r="Y72"/>
      <c r="Z72" s="68"/>
    </row>
    <row r="73" spans="18:44" x14ac:dyDescent="0.25">
      <c r="T73"/>
      <c r="U73" s="67"/>
      <c r="V73" s="67"/>
      <c r="W73"/>
      <c r="X73"/>
      <c r="Y73"/>
      <c r="Z73" s="68"/>
    </row>
    <row r="74" spans="18:44" x14ac:dyDescent="0.25">
      <c r="T74" s="247" t="s">
        <v>161</v>
      </c>
      <c r="U74" s="247"/>
      <c r="V74" s="248"/>
      <c r="W74" s="248"/>
      <c r="X74" s="248"/>
      <c r="Y74"/>
      <c r="Z74" s="68"/>
    </row>
    <row r="75" spans="18:44" x14ac:dyDescent="0.25">
      <c r="T75"/>
      <c r="U75" s="67"/>
      <c r="V75" s="67"/>
      <c r="W75"/>
      <c r="X75"/>
      <c r="Y75"/>
      <c r="Z75" s="68"/>
    </row>
    <row r="76" spans="18:44" x14ac:dyDescent="0.25">
      <c r="T76"/>
      <c r="U76" s="112" t="s">
        <v>162</v>
      </c>
      <c r="V76" s="248"/>
      <c r="W76" s="248"/>
      <c r="X76"/>
      <c r="Y76"/>
      <c r="Z76" s="68"/>
    </row>
    <row r="80" spans="18:44" ht="50.25" customHeight="1" x14ac:dyDescent="0.25">
      <c r="AL80" s="207"/>
      <c r="AM80" s="207"/>
      <c r="AN80" s="207"/>
      <c r="AO80" s="207"/>
      <c r="AP80" s="207"/>
      <c r="AQ80" s="207"/>
      <c r="AR80" s="207"/>
    </row>
    <row r="81" spans="38:44" ht="66.75" customHeight="1" x14ac:dyDescent="0.25">
      <c r="AL81" s="207" t="s">
        <v>145</v>
      </c>
      <c r="AM81" s="207"/>
      <c r="AN81" s="207"/>
      <c r="AO81" s="207"/>
      <c r="AP81" s="207"/>
      <c r="AQ81" s="207"/>
      <c r="AR81" s="207"/>
    </row>
    <row r="82" spans="38:44" ht="24" customHeight="1" x14ac:dyDescent="0.25">
      <c r="AL82" s="208">
        <f>D5</f>
        <v>0</v>
      </c>
      <c r="AM82" s="209"/>
      <c r="AN82" s="209"/>
      <c r="AO82" s="210" t="s">
        <v>146</v>
      </c>
      <c r="AP82" s="210"/>
      <c r="AQ82" s="210"/>
      <c r="AR82" s="210"/>
    </row>
    <row r="83" spans="38:44" ht="18" customHeight="1" x14ac:dyDescent="0.25">
      <c r="AL83" s="209" t="s">
        <v>147</v>
      </c>
      <c r="AM83" s="209"/>
      <c r="AN83" s="209"/>
      <c r="AO83" s="210"/>
      <c r="AP83" s="210"/>
      <c r="AQ83" s="210"/>
      <c r="AR83" s="210"/>
    </row>
    <row r="84" spans="38:44" ht="18" customHeight="1" x14ac:dyDescent="0.25">
      <c r="AL84" s="202"/>
      <c r="AM84" s="202"/>
      <c r="AN84" s="113"/>
      <c r="AO84" s="210" t="s">
        <v>148</v>
      </c>
      <c r="AP84" s="210"/>
      <c r="AQ84" s="210"/>
      <c r="AR84" s="210"/>
    </row>
    <row r="85" spans="38:44" ht="18" customHeight="1" x14ac:dyDescent="0.25">
      <c r="AL85" s="209" t="s">
        <v>149</v>
      </c>
      <c r="AM85" s="209"/>
      <c r="AN85" s="209"/>
      <c r="AO85" s="210"/>
      <c r="AP85" s="210"/>
      <c r="AQ85" s="210"/>
      <c r="AR85" s="210"/>
    </row>
    <row r="86" spans="38:44" ht="96" customHeight="1" x14ac:dyDescent="0.25">
      <c r="AL86" s="216" t="s">
        <v>150</v>
      </c>
      <c r="AM86" s="216"/>
      <c r="AN86" s="216"/>
      <c r="AO86" s="216"/>
      <c r="AP86" s="216"/>
      <c r="AQ86" s="216"/>
      <c r="AR86" s="216"/>
    </row>
    <row r="87" spans="38:44" ht="31.5" x14ac:dyDescent="0.25">
      <c r="AL87" s="217" t="s">
        <v>151</v>
      </c>
      <c r="AM87" s="218"/>
      <c r="AN87" s="163" t="s">
        <v>152</v>
      </c>
      <c r="AO87" s="163" t="s">
        <v>107</v>
      </c>
      <c r="AP87" s="163" t="s">
        <v>153</v>
      </c>
      <c r="AQ87" s="163" t="s">
        <v>154</v>
      </c>
      <c r="AR87" s="163" t="s">
        <v>155</v>
      </c>
    </row>
    <row r="88" spans="38:44" ht="15.75" x14ac:dyDescent="0.25">
      <c r="AL88" s="219">
        <f>G19</f>
        <v>0</v>
      </c>
      <c r="AM88" s="220"/>
      <c r="AN88" s="116">
        <f>D19</f>
        <v>0</v>
      </c>
      <c r="AO88" s="114" t="s">
        <v>113</v>
      </c>
      <c r="AP88" s="162">
        <f>F19</f>
        <v>0</v>
      </c>
      <c r="AQ88" s="115">
        <f>E19</f>
        <v>0</v>
      </c>
      <c r="AR88" s="115">
        <f ca="1">W56</f>
        <v>0</v>
      </c>
    </row>
    <row r="89" spans="38:44" ht="15.75" x14ac:dyDescent="0.25">
      <c r="AL89" s="219">
        <f t="shared" ref="AL89:AL91" si="5">G20</f>
        <v>0</v>
      </c>
      <c r="AM89" s="220"/>
      <c r="AN89" s="116">
        <f t="shared" ref="AN89:AN91" si="6">D20</f>
        <v>0</v>
      </c>
      <c r="AO89" s="114" t="s">
        <v>115</v>
      </c>
      <c r="AP89" s="162">
        <f>F20</f>
        <v>0</v>
      </c>
      <c r="AQ89" s="115">
        <f>E20</f>
        <v>0</v>
      </c>
      <c r="AR89" s="115">
        <f t="shared" ref="AR89:AR91" ca="1" si="7">W57</f>
        <v>0</v>
      </c>
    </row>
    <row r="90" spans="38:44" ht="15.75" x14ac:dyDescent="0.25">
      <c r="AL90" s="219">
        <f t="shared" si="5"/>
        <v>0</v>
      </c>
      <c r="AM90" s="220"/>
      <c r="AN90" s="116">
        <f t="shared" si="6"/>
        <v>0</v>
      </c>
      <c r="AO90" s="114" t="s">
        <v>117</v>
      </c>
      <c r="AP90" s="162">
        <f>F21</f>
        <v>0</v>
      </c>
      <c r="AQ90" s="115">
        <f>E21</f>
        <v>0</v>
      </c>
      <c r="AR90" s="115">
        <f t="shared" ca="1" si="7"/>
        <v>0</v>
      </c>
    </row>
    <row r="91" spans="38:44" ht="15.75" x14ac:dyDescent="0.25">
      <c r="AL91" s="219">
        <f t="shared" si="5"/>
        <v>0</v>
      </c>
      <c r="AM91" s="220"/>
      <c r="AN91" s="116">
        <f t="shared" si="6"/>
        <v>0</v>
      </c>
      <c r="AO91" s="114" t="s">
        <v>118</v>
      </c>
      <c r="AP91" s="162">
        <f>F22</f>
        <v>0</v>
      </c>
      <c r="AQ91" s="115">
        <f>E22</f>
        <v>0</v>
      </c>
      <c r="AR91" s="115">
        <f t="shared" ca="1" si="7"/>
        <v>0</v>
      </c>
    </row>
    <row r="92" spans="38:44" ht="57" customHeight="1" x14ac:dyDescent="0.25">
      <c r="AL92" s="222" t="s">
        <v>156</v>
      </c>
      <c r="AM92" s="222"/>
      <c r="AN92" s="222"/>
      <c r="AO92" s="222"/>
      <c r="AP92" s="222"/>
      <c r="AQ92" s="222"/>
      <c r="AR92" s="222"/>
    </row>
    <row r="93" spans="38:44" ht="61.35" customHeight="1" x14ac:dyDescent="0.25">
      <c r="AL93" s="223" t="s">
        <v>157</v>
      </c>
      <c r="AM93" s="223"/>
      <c r="AN93" s="223"/>
      <c r="AO93" s="223"/>
      <c r="AP93" s="223"/>
      <c r="AQ93" s="223"/>
      <c r="AR93" s="223"/>
    </row>
    <row r="94" spans="38:44" ht="48.95" customHeight="1" x14ac:dyDescent="0.25">
      <c r="AL94" s="221" t="s">
        <v>158</v>
      </c>
      <c r="AM94" s="221"/>
      <c r="AN94" s="221"/>
      <c r="AO94" s="221"/>
      <c r="AP94" s="221"/>
      <c r="AQ94" s="221"/>
      <c r="AR94" s="221"/>
    </row>
    <row r="95" spans="38:44" ht="48.95" customHeight="1" x14ac:dyDescent="0.25">
      <c r="AL95" s="215" t="s">
        <v>163</v>
      </c>
      <c r="AM95" s="215"/>
      <c r="AN95" s="215"/>
      <c r="AO95" s="215"/>
      <c r="AP95" s="215"/>
      <c r="AQ95" s="215"/>
      <c r="AR95" s="215"/>
    </row>
    <row r="96" spans="38:44" ht="48.95" customHeight="1" x14ac:dyDescent="0.25">
      <c r="AL96" s="221" t="s">
        <v>160</v>
      </c>
      <c r="AM96" s="221"/>
      <c r="AN96" s="221"/>
      <c r="AO96" s="221"/>
      <c r="AP96" s="221"/>
      <c r="AQ96" s="221"/>
      <c r="AR96" s="221"/>
    </row>
    <row r="97" spans="38:44" ht="15.75" customHeight="1" x14ac:dyDescent="0.25">
      <c r="AL97" s="221"/>
      <c r="AM97" s="221"/>
      <c r="AN97" s="221"/>
      <c r="AO97" s="221"/>
      <c r="AP97" s="221"/>
      <c r="AQ97" s="221"/>
      <c r="AR97" s="221"/>
    </row>
  </sheetData>
  <sheetProtection algorithmName="SHA-512" hashValue="J0wNvIX6VnNLolrsZCTVJ3FSZr4eMpgAvJvSjBaLdhb25oOh+QOEUQyV5AIpNdIZYtVO0gRfRBCnEDEdB87GlA==" saltValue="WZu21uVBj99RHXxHIU9KxA==" spinCount="100000" sheet="1" objects="1" scenarios="1"/>
  <mergeCells count="50">
    <mergeCell ref="D7:E7"/>
    <mergeCell ref="D8:E8"/>
    <mergeCell ref="B3:G3"/>
    <mergeCell ref="F4:G4"/>
    <mergeCell ref="D5:E5"/>
    <mergeCell ref="D6:E6"/>
    <mergeCell ref="F5:G16"/>
    <mergeCell ref="V69:W69"/>
    <mergeCell ref="V70:W70"/>
    <mergeCell ref="T74:U74"/>
    <mergeCell ref="V74:X74"/>
    <mergeCell ref="V76:W76"/>
    <mergeCell ref="B25:G25"/>
    <mergeCell ref="F27:G27"/>
    <mergeCell ref="F38:G38"/>
    <mergeCell ref="F39:G39"/>
    <mergeCell ref="B42:G42"/>
    <mergeCell ref="V52:X52"/>
    <mergeCell ref="V68:W68"/>
    <mergeCell ref="H27:H39"/>
    <mergeCell ref="F28:G28"/>
    <mergeCell ref="F29:G29"/>
    <mergeCell ref="F30:G30"/>
    <mergeCell ref="F31:G31"/>
    <mergeCell ref="F32:G32"/>
    <mergeCell ref="F33:G33"/>
    <mergeCell ref="F34:G34"/>
    <mergeCell ref="F35:G35"/>
    <mergeCell ref="F36:G36"/>
    <mergeCell ref="F37:G37"/>
    <mergeCell ref="AL80:AR80"/>
    <mergeCell ref="AL81:AR81"/>
    <mergeCell ref="AL82:AN82"/>
    <mergeCell ref="AO82:AR83"/>
    <mergeCell ref="AL83:AN83"/>
    <mergeCell ref="AL84:AM84"/>
    <mergeCell ref="AL85:AN85"/>
    <mergeCell ref="AL86:AR86"/>
    <mergeCell ref="AL87:AM87"/>
    <mergeCell ref="AL88:AM88"/>
    <mergeCell ref="AO84:AR85"/>
    <mergeCell ref="AL94:AR94"/>
    <mergeCell ref="AL95:AR95"/>
    <mergeCell ref="AL96:AR96"/>
    <mergeCell ref="AL97:AR97"/>
    <mergeCell ref="AL89:AM89"/>
    <mergeCell ref="AL90:AM90"/>
    <mergeCell ref="AL91:AM91"/>
    <mergeCell ref="AL92:AR92"/>
    <mergeCell ref="AL93:AR93"/>
  </mergeCells>
  <conditionalFormatting sqref="D44">
    <cfRule type="cellIs" dxfId="6" priority="5" operator="greaterThan">
      <formula>$D$16</formula>
    </cfRule>
  </conditionalFormatting>
  <conditionalFormatting sqref="D45 D48">
    <cfRule type="cellIs" dxfId="5" priority="6" operator="greaterThan">
      <formula>(D$15+0.01)/2</formula>
    </cfRule>
  </conditionalFormatting>
  <conditionalFormatting sqref="D46:D47">
    <cfRule type="cellIs" dxfId="4" priority="7" operator="greaterThan">
      <formula>ROUND(D$15,2)</formula>
    </cfRule>
  </conditionalFormatting>
  <conditionalFormatting sqref="E44:F44">
    <cfRule type="cellIs" dxfId="3" priority="2" operator="greaterThan">
      <formula>1</formula>
    </cfRule>
  </conditionalFormatting>
  <conditionalFormatting sqref="E45:F45 E48:F48">
    <cfRule type="cellIs" dxfId="2" priority="4" operator="greaterThan">
      <formula>(3/9)/2</formula>
    </cfRule>
  </conditionalFormatting>
  <conditionalFormatting sqref="E46:F47">
    <cfRule type="cellIs" dxfId="1" priority="3" operator="greaterThanOrEqual">
      <formula>0.3333335</formula>
    </cfRule>
  </conditionalFormatting>
  <conditionalFormatting sqref="AL82 AL88:AR91">
    <cfRule type="cellIs" dxfId="0" priority="1" operator="equal">
      <formula>0</formula>
    </cfRule>
  </conditionalFormatting>
  <dataValidations disablePrompts="1" count="6">
    <dataValidation type="list" allowBlank="1" showInputMessage="1" showErrorMessage="1" sqref="B28:B39" xr:uid="{34CF3A74-4747-4623-96F1-A36D1CB98217}">
      <formula1>Months</formula1>
    </dataValidation>
    <dataValidation type="list" allowBlank="1" showInputMessage="1" showErrorMessage="1" sqref="C28:C39" xr:uid="{FCAF610A-7314-46F9-9594-A7A27CD13D56}">
      <formula1>FundingType</formula1>
    </dataValidation>
    <dataValidation type="decimal" allowBlank="1" showInputMessage="1" showErrorMessage="1" sqref="C19:C22" xr:uid="{0BCC08C4-9540-4EA9-8FCA-0A77986C6665}">
      <formula1>0</formula1>
      <formula2>1</formula2>
    </dataValidation>
    <dataValidation type="list" allowBlank="1" showInputMessage="1" showErrorMessage="1" sqref="D13" xr:uid="{2B3D9FC6-7A5D-4F01-8239-AD7D0BB9CA57}">
      <formula1>Contracts</formula1>
    </dataValidation>
    <dataValidation type="decimal" allowBlank="1" showInputMessage="1" showErrorMessage="1" sqref="E22 E19" xr:uid="{7586DF0A-6762-4868-9A9E-AF14345FA25D}">
      <formula1>0</formula1>
      <formula2>0.1667</formula2>
    </dataValidation>
    <dataValidation type="decimal" allowBlank="1" showInputMessage="1" showErrorMessage="1" sqref="E20:E21" xr:uid="{7A7DB3E1-115F-4D50-A486-033405F2783E}">
      <formula1>0</formula1>
      <formula2>0.3333</formula2>
    </dataValidation>
  </dataValidations>
  <pageMargins left="0.7" right="0.7" top="0.75" bottom="0.75" header="0.3" footer="0.3"/>
  <pageSetup orientation="portrait"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02954-FFF6-4917-9476-2CE665B8B3C4}">
  <dimension ref="A2:A27"/>
  <sheetViews>
    <sheetView workbookViewId="0"/>
  </sheetViews>
  <sheetFormatPr defaultRowHeight="15" x14ac:dyDescent="0.25"/>
  <cols>
    <col min="1" max="1" width="16.85546875" bestFit="1" customWidth="1"/>
  </cols>
  <sheetData>
    <row r="2" spans="1:1" x14ac:dyDescent="0.25">
      <c r="A2" t="s">
        <v>164</v>
      </c>
    </row>
    <row r="3" spans="1:1" x14ac:dyDescent="0.25">
      <c r="A3">
        <v>9</v>
      </c>
    </row>
    <row r="4" spans="1:1" x14ac:dyDescent="0.25">
      <c r="A4">
        <v>12</v>
      </c>
    </row>
    <row r="6" spans="1:1" x14ac:dyDescent="0.25">
      <c r="A6" t="s">
        <v>120</v>
      </c>
    </row>
    <row r="7" spans="1:1" x14ac:dyDescent="0.25">
      <c r="A7" s="1"/>
    </row>
    <row r="8" spans="1:1" x14ac:dyDescent="0.25">
      <c r="A8" s="1" t="s">
        <v>165</v>
      </c>
    </row>
    <row r="9" spans="1:1" x14ac:dyDescent="0.25">
      <c r="A9" s="1" t="s">
        <v>166</v>
      </c>
    </row>
    <row r="10" spans="1:1" x14ac:dyDescent="0.25">
      <c r="A10" s="1" t="s">
        <v>167</v>
      </c>
    </row>
    <row r="11" spans="1:1" x14ac:dyDescent="0.25">
      <c r="A11" s="1" t="s">
        <v>168</v>
      </c>
    </row>
    <row r="12" spans="1:1" x14ac:dyDescent="0.25">
      <c r="A12" s="1" t="s">
        <v>169</v>
      </c>
    </row>
    <row r="13" spans="1:1" x14ac:dyDescent="0.25">
      <c r="A13" s="1" t="s">
        <v>122</v>
      </c>
    </row>
    <row r="18" spans="1:1" x14ac:dyDescent="0.25">
      <c r="A18" t="s">
        <v>170</v>
      </c>
    </row>
    <row r="19" spans="1:1" x14ac:dyDescent="0.25">
      <c r="A19" t="s">
        <v>171</v>
      </c>
    </row>
    <row r="22" spans="1:1" x14ac:dyDescent="0.25">
      <c r="A22" t="s">
        <v>172</v>
      </c>
    </row>
    <row r="23" spans="1:1" x14ac:dyDescent="0.25">
      <c r="A23" s="1"/>
    </row>
    <row r="24" spans="1:1" x14ac:dyDescent="0.25">
      <c r="A24" s="1" t="s">
        <v>113</v>
      </c>
    </row>
    <row r="25" spans="1:1" x14ac:dyDescent="0.25">
      <c r="A25" s="1" t="s">
        <v>115</v>
      </c>
    </row>
    <row r="26" spans="1:1" x14ac:dyDescent="0.25">
      <c r="A26" s="1" t="s">
        <v>117</v>
      </c>
    </row>
    <row r="27" spans="1:1" x14ac:dyDescent="0.25">
      <c r="A27" s="1" t="s">
        <v>118</v>
      </c>
    </row>
  </sheetData>
  <sheetProtection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4b3aafc-9fd8-4b98-ba2a-d10fd224ebfd">
      <Terms xmlns="http://schemas.microsoft.com/office/infopath/2007/PartnerControls"/>
    </lcf76f155ced4ddcb4097134ff3c332f>
    <TaxCatchAll xmlns="4b28bca5-a20c-4fa0-8b99-41afe8444df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F771362F9CF734B9E6C27DF6CB956A1" ma:contentTypeVersion="14" ma:contentTypeDescription="Create a new document." ma:contentTypeScope="" ma:versionID="6daec3a5c8107b03f7df11e22a90d3c5">
  <xsd:schema xmlns:xsd="http://www.w3.org/2001/XMLSchema" xmlns:xs="http://www.w3.org/2001/XMLSchema" xmlns:p="http://schemas.microsoft.com/office/2006/metadata/properties" xmlns:ns2="44b3aafc-9fd8-4b98-ba2a-d10fd224ebfd" xmlns:ns3="4b28bca5-a20c-4fa0-8b99-41afe8444dfb" targetNamespace="http://schemas.microsoft.com/office/2006/metadata/properties" ma:root="true" ma:fieldsID="6deadd77de5997c0aaf749107e60bdab" ns2:_="" ns3:_="">
    <xsd:import namespace="44b3aafc-9fd8-4b98-ba2a-d10fd224ebfd"/>
    <xsd:import namespace="4b28bca5-a20c-4fa0-8b99-41afe8444d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b3aafc-9fd8-4b98-ba2a-d10fd224eb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7373dcc-d629-4f14-9a28-796bffe92655"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28bca5-a20c-4fa0-8b99-41afe8444df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41a625f-f9e5-400d-8c3c-60bbe0d3dd1e}" ma:internalName="TaxCatchAll" ma:showField="CatchAllData" ma:web="4b28bca5-a20c-4fa0-8b99-41afe8444df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BFD722-886E-4C7B-82E8-F9EE91CE1C5B}">
  <ds:schemaRefs>
    <ds:schemaRef ds:uri="http://schemas.microsoft.com/office/2006/metadata/properties"/>
    <ds:schemaRef ds:uri="http://schemas.microsoft.com/office/infopath/2007/PartnerControls"/>
    <ds:schemaRef ds:uri="44b3aafc-9fd8-4b98-ba2a-d10fd224ebfd"/>
    <ds:schemaRef ds:uri="4b28bca5-a20c-4fa0-8b99-41afe8444dfb"/>
  </ds:schemaRefs>
</ds:datastoreItem>
</file>

<file path=customXml/itemProps2.xml><?xml version="1.0" encoding="utf-8"?>
<ds:datastoreItem xmlns:ds="http://schemas.openxmlformats.org/officeDocument/2006/customXml" ds:itemID="{5BC3E561-E31B-43CC-A615-C3A0F0571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b3aafc-9fd8-4b98-ba2a-d10fd224ebfd"/>
    <ds:schemaRef ds:uri="4b28bca5-a20c-4fa0-8b99-41afe8444d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44769F-47B6-4E53-AB11-4C3BEDC081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Instructions</vt:lpstr>
      <vt:lpstr>Summer Calc - Time</vt:lpstr>
      <vt:lpstr>Summer Calc - Amount</vt:lpstr>
      <vt:lpstr>Summer Calc - Effort %</vt:lpstr>
      <vt:lpstr>Source</vt:lpstr>
      <vt:lpstr>Contracts</vt:lpstr>
      <vt:lpstr>FundingType</vt:lpstr>
      <vt:lpstr>Months</vt:lpstr>
      <vt:lpstr>Instructions!Print_Area</vt:lpstr>
      <vt:lpstr>'Summer Calc - Amount'!Print_Area</vt:lpstr>
      <vt:lpstr>'Summer Calc - Effort %'!Print_Area</vt:lpstr>
      <vt:lpstr>'Summer Calc - Time'!Print_Area</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Jacqueline Kaplan</dc:creator>
  <cp:keywords/>
  <dc:description/>
  <cp:lastModifiedBy>Kailee Hoover</cp:lastModifiedBy>
  <cp:revision/>
  <cp:lastPrinted>2025-05-19T20:35:52Z</cp:lastPrinted>
  <dcterms:created xsi:type="dcterms:W3CDTF">2021-04-16T22:21:06Z</dcterms:created>
  <dcterms:modified xsi:type="dcterms:W3CDTF">2025-05-19T20:54:35Z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0x0101001F771362F9CF734B9E6C27DF6CB956A1</vt:lpwstr>
  </property>
  <property fmtid="{D5CDD505-2E9C-101B-9397-08002B2CF9AE}" pid="3" name="MediaServiceImageTags">
    <vt:lpwstr/>
  </property>
</Properties>
</file>