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uccsoffice365.sharepoint.com/sites/grants/Shared Documents/Summer Salary/Summer Salary Tool/"/>
    </mc:Choice>
  </mc:AlternateContent>
  <xr:revisionPtr revIDLastSave="339" documentId="8_{4F7E3C72-C28A-45E0-AF5A-AE8AF336E0E5}" xr6:coauthVersionLast="47" xr6:coauthVersionMax="47" xr10:uidLastSave="{CCF04C30-0927-44BA-8670-08AEC5048BD0}"/>
  <bookViews>
    <workbookView xWindow="28680" yWindow="-120" windowWidth="29040" windowHeight="15720" firstSheet="1" activeTab="1" xr2:uid="{C0410921-AE01-474D-B812-C52222FA2906}"/>
  </bookViews>
  <sheets>
    <sheet name="Instructions" sheetId="11" r:id="rId1"/>
    <sheet name="Summer Calc - Time" sheetId="7" r:id="rId2"/>
    <sheet name="Summer Calc - Amount" sheetId="8" r:id="rId3"/>
    <sheet name="Summer Calc - Effort %" sheetId="10" r:id="rId4"/>
    <sheet name="Source" sheetId="2" state="hidden" r:id="rId5"/>
  </sheets>
  <definedNames>
    <definedName name="Contracts">Source!$A$3:$A$4</definedName>
    <definedName name="FundingType">Source!$A$7:$A$13</definedName>
    <definedName name="Months">Source!$A$23:$A$27</definedName>
    <definedName name="_xlnm.Print_Area" localSheetId="0">Instructions!$B$2:$F$112</definedName>
    <definedName name="_xlnm.Print_Area" localSheetId="2">'Summer Calc - Amount'!$AL$80:$AR$97,'Summer Calc - Amount'!$B$3:$G$49,'Summer Calc - Amount'!$T$52:$Z$76</definedName>
    <definedName name="_xlnm.Print_Area" localSheetId="3">'Summer Calc - Effort %'!$AL$80:$AR$97,'Summer Calc - Effort %'!$B$3:$G$49,'Summer Calc - Effort %'!$T$52:$Z$76</definedName>
    <definedName name="_xlnm.Print_Area" localSheetId="1">'Summer Calc - Time'!$AL$80:$AR$97,'Summer Calc - Time'!$B$3:$G$49,'Summer Calc - Time'!$T$52:$Z$76</definedName>
    <definedName name="YesNo">Source!$A$18:$A$19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8" l="1"/>
  <c r="D14" i="10" a="1"/>
  <c r="D14" i="10" s="1"/>
  <c r="D31" i="10" s="1" a="1"/>
  <c r="D31" i="10" s="1"/>
  <c r="D11" i="7"/>
  <c r="D28" i="10" l="1" a="1"/>
  <c r="D28" i="10" s="1"/>
  <c r="D29" i="10" a="1"/>
  <c r="D29" i="10" s="1"/>
  <c r="D30" i="10" a="1"/>
  <c r="D30" i="10" s="1"/>
  <c r="AP91" i="10"/>
  <c r="AL91" i="10"/>
  <c r="AP90" i="10"/>
  <c r="AL90" i="10"/>
  <c r="AP89" i="10"/>
  <c r="AL89" i="10"/>
  <c r="AP88" i="10"/>
  <c r="AL88" i="10"/>
  <c r="AL82" i="10"/>
  <c r="Y65" i="10"/>
  <c r="Z65" i="10" s="1"/>
  <c r="X65" i="10"/>
  <c r="W65" i="10"/>
  <c r="Y64" i="10"/>
  <c r="Z64" i="10" s="1"/>
  <c r="X64" i="10"/>
  <c r="W64" i="10"/>
  <c r="Y63" i="10"/>
  <c r="Z63" i="10" s="1"/>
  <c r="X63" i="10"/>
  <c r="W63" i="10"/>
  <c r="Y62" i="10"/>
  <c r="Z62" i="10" s="1"/>
  <c r="X62" i="10"/>
  <c r="W62" i="10"/>
  <c r="Y61" i="10"/>
  <c r="Z61" i="10" s="1"/>
  <c r="X61" i="10"/>
  <c r="W61" i="10"/>
  <c r="Y60" i="10"/>
  <c r="Z60" i="10" s="1"/>
  <c r="X60" i="10"/>
  <c r="W60" i="10"/>
  <c r="AI59" i="10"/>
  <c r="AC59" i="10" s="1"/>
  <c r="V70" i="10" s="1"/>
  <c r="AI58" i="10"/>
  <c r="AC58" i="10" s="1"/>
  <c r="AH58" i="10" s="1"/>
  <c r="AI57" i="10"/>
  <c r="AC57" i="10" s="1"/>
  <c r="AI56" i="10"/>
  <c r="AC56" i="10" s="1"/>
  <c r="Z52" i="10"/>
  <c r="V52" i="10"/>
  <c r="D11" i="10"/>
  <c r="AH56" i="10" l="1"/>
  <c r="V69" i="10"/>
  <c r="AH59" i="10"/>
  <c r="D15" i="10"/>
  <c r="AH57" i="10"/>
  <c r="AG57" i="10"/>
  <c r="AF57" i="10"/>
  <c r="T57" i="10"/>
  <c r="T56" i="10"/>
  <c r="AF56" i="10"/>
  <c r="T58" i="10"/>
  <c r="AF58" i="10"/>
  <c r="AG56" i="10"/>
  <c r="AG58" i="10"/>
  <c r="T59" i="10"/>
  <c r="AG59" i="10"/>
  <c r="AP91" i="8"/>
  <c r="AL91" i="8"/>
  <c r="AP90" i="8"/>
  <c r="AL90" i="8"/>
  <c r="AP89" i="8"/>
  <c r="AL89" i="8"/>
  <c r="AP88" i="8"/>
  <c r="AL88" i="8"/>
  <c r="AL82" i="8"/>
  <c r="Y65" i="8"/>
  <c r="Z65" i="8" s="1"/>
  <c r="X65" i="8"/>
  <c r="W65" i="8"/>
  <c r="Y64" i="8"/>
  <c r="Z64" i="8" s="1"/>
  <c r="X64" i="8"/>
  <c r="W64" i="8"/>
  <c r="Y63" i="8"/>
  <c r="Z63" i="8" s="1"/>
  <c r="X63" i="8"/>
  <c r="W63" i="8"/>
  <c r="Y62" i="8"/>
  <c r="Z62" i="8" s="1"/>
  <c r="X62" i="8"/>
  <c r="W62" i="8"/>
  <c r="Y61" i="8"/>
  <c r="Z61" i="8" s="1"/>
  <c r="X61" i="8"/>
  <c r="W61" i="8"/>
  <c r="Y60" i="8"/>
  <c r="Z60" i="8" s="1"/>
  <c r="X60" i="8"/>
  <c r="W60" i="8"/>
  <c r="AI59" i="8"/>
  <c r="AC59" i="8" s="1"/>
  <c r="V70" i="8" s="1"/>
  <c r="AI58" i="8"/>
  <c r="AC58" i="8" s="1"/>
  <c r="AI57" i="8"/>
  <c r="AC57" i="8" s="1"/>
  <c r="AI56" i="8"/>
  <c r="AC56" i="8" s="1"/>
  <c r="V69" i="8" s="1"/>
  <c r="Z52" i="8"/>
  <c r="V52" i="8"/>
  <c r="D14" i="8" a="1"/>
  <c r="D14" i="8" s="1"/>
  <c r="D11" i="8"/>
  <c r="AL82" i="7"/>
  <c r="AP91" i="7"/>
  <c r="AP90" i="7"/>
  <c r="AP89" i="7"/>
  <c r="AP88" i="7"/>
  <c r="AL91" i="7"/>
  <c r="AL90" i="7"/>
  <c r="AL89" i="7"/>
  <c r="AL88" i="7"/>
  <c r="AI56" i="7"/>
  <c r="AC56" i="7" s="1"/>
  <c r="V69" i="7" s="1"/>
  <c r="AI59" i="7"/>
  <c r="AC59" i="7" s="1"/>
  <c r="V70" i="7" s="1"/>
  <c r="AI58" i="7"/>
  <c r="AC58" i="7" s="1"/>
  <c r="T58" i="7" s="1"/>
  <c r="AI57" i="7"/>
  <c r="AC57" i="7" s="1"/>
  <c r="T57" i="7" s="1"/>
  <c r="Z52" i="7"/>
  <c r="V52" i="7"/>
  <c r="Y65" i="7"/>
  <c r="Z65" i="7" s="1"/>
  <c r="X65" i="7"/>
  <c r="W65" i="7"/>
  <c r="Y64" i="7"/>
  <c r="Z64" i="7" s="1"/>
  <c r="X64" i="7"/>
  <c r="W64" i="7"/>
  <c r="Y63" i="7"/>
  <c r="Z63" i="7" s="1"/>
  <c r="X63" i="7"/>
  <c r="W63" i="7"/>
  <c r="Y62" i="7"/>
  <c r="Z62" i="7" s="1"/>
  <c r="X62" i="7"/>
  <c r="W62" i="7"/>
  <c r="Y61" i="7"/>
  <c r="Z61" i="7" s="1"/>
  <c r="X61" i="7"/>
  <c r="W61" i="7"/>
  <c r="Y60" i="7"/>
  <c r="Z60" i="7" s="1"/>
  <c r="X60" i="7"/>
  <c r="W60" i="7"/>
  <c r="D31" i="8" l="1" a="1"/>
  <c r="D31" i="8" s="1"/>
  <c r="D30" i="8" a="1"/>
  <c r="D30" i="8" s="1"/>
  <c r="D29" i="8" a="1"/>
  <c r="D29" i="8" s="1"/>
  <c r="D28" i="8" a="1"/>
  <c r="D28" i="8" s="1"/>
  <c r="T59" i="7"/>
  <c r="T56" i="7"/>
  <c r="V56" i="10"/>
  <c r="V59" i="10"/>
  <c r="V58" i="10"/>
  <c r="V57" i="10"/>
  <c r="D40" i="10"/>
  <c r="D16" i="10"/>
  <c r="D21" i="10" s="1" a="1"/>
  <c r="D21" i="10" s="1"/>
  <c r="D47" i="10" s="1"/>
  <c r="E47" i="10" s="1"/>
  <c r="AG57" i="8"/>
  <c r="AH57" i="8"/>
  <c r="AH59" i="8"/>
  <c r="AG59" i="8"/>
  <c r="T59" i="8"/>
  <c r="D15" i="8"/>
  <c r="AH56" i="8"/>
  <c r="AG56" i="8"/>
  <c r="AF56" i="8"/>
  <c r="T56" i="8"/>
  <c r="AH58" i="8"/>
  <c r="AG58" i="8"/>
  <c r="AF58" i="8"/>
  <c r="T58" i="8"/>
  <c r="T57" i="8"/>
  <c r="AF57" i="8"/>
  <c r="AF58" i="7"/>
  <c r="AF57" i="7"/>
  <c r="AF56" i="7"/>
  <c r="AH56" i="7"/>
  <c r="AH57" i="7"/>
  <c r="AH58" i="7"/>
  <c r="AH59" i="7"/>
  <c r="AG59" i="7"/>
  <c r="AG58" i="7"/>
  <c r="AG57" i="7"/>
  <c r="AG56" i="7"/>
  <c r="E28" i="10" l="1"/>
  <c r="D20" i="10" a="1"/>
  <c r="D20" i="10" s="1"/>
  <c r="AN89" i="10" s="1"/>
  <c r="C21" i="10"/>
  <c r="U58" i="10" s="1"/>
  <c r="W58" i="10" s="1"/>
  <c r="AN90" i="10"/>
  <c r="D22" i="10"/>
  <c r="D19" i="10"/>
  <c r="AQ89" i="10"/>
  <c r="AQ91" i="10"/>
  <c r="E36" i="10"/>
  <c r="E35" i="10"/>
  <c r="E34" i="10"/>
  <c r="E33" i="10"/>
  <c r="E29" i="10"/>
  <c r="E32" i="10"/>
  <c r="E39" i="10"/>
  <c r="E38" i="10"/>
  <c r="E37" i="10"/>
  <c r="E30" i="10"/>
  <c r="E31" i="10"/>
  <c r="AQ90" i="10"/>
  <c r="E40" i="10"/>
  <c r="C22" i="8"/>
  <c r="E22" i="8" s="1"/>
  <c r="AQ91" i="8" s="1"/>
  <c r="C21" i="8"/>
  <c r="E21" i="8" s="1"/>
  <c r="AQ90" i="8" s="1"/>
  <c r="C20" i="8"/>
  <c r="E20" i="8" s="1"/>
  <c r="AQ89" i="8" s="1"/>
  <c r="C19" i="8"/>
  <c r="E19" i="8" s="1"/>
  <c r="V59" i="8"/>
  <c r="V57" i="8"/>
  <c r="V56" i="8"/>
  <c r="V58" i="8"/>
  <c r="D16" i="8"/>
  <c r="E30" i="8" s="1"/>
  <c r="D40" i="8"/>
  <c r="V58" i="7"/>
  <c r="U58" i="7" s="1"/>
  <c r="V56" i="7"/>
  <c r="U56" i="7" s="1"/>
  <c r="V57" i="7"/>
  <c r="U57" i="7" s="1"/>
  <c r="V59" i="7"/>
  <c r="U59" i="7" s="1"/>
  <c r="D46" i="10" l="1"/>
  <c r="E46" i="10" s="1"/>
  <c r="C20" i="10"/>
  <c r="U57" i="10" s="1"/>
  <c r="W57" i="10" s="1"/>
  <c r="AR89" i="10" s="1"/>
  <c r="E40" i="8"/>
  <c r="U56" i="8"/>
  <c r="W56" i="8" s="1"/>
  <c r="C19" i="10"/>
  <c r="U56" i="10" s="1"/>
  <c r="W56" i="10" s="1"/>
  <c r="D23" i="10"/>
  <c r="V68" i="10" s="1"/>
  <c r="Y56" i="10" s="1"/>
  <c r="AN88" i="10"/>
  <c r="D45" i="10"/>
  <c r="AN91" i="10"/>
  <c r="C22" i="10"/>
  <c r="U59" i="10" s="1"/>
  <c r="W59" i="10" s="1"/>
  <c r="D48" i="10"/>
  <c r="E48" i="10" s="1"/>
  <c r="E23" i="10"/>
  <c r="AQ88" i="10"/>
  <c r="AR90" i="10"/>
  <c r="U58" i="8"/>
  <c r="W58" i="8" s="1"/>
  <c r="AR90" i="8" s="1"/>
  <c r="U59" i="8"/>
  <c r="W59" i="8" s="1"/>
  <c r="AR91" i="8" s="1"/>
  <c r="U57" i="8"/>
  <c r="W57" i="8" s="1"/>
  <c r="AR89" i="8" s="1"/>
  <c r="E23" i="8"/>
  <c r="AQ88" i="8"/>
  <c r="AN91" i="8"/>
  <c r="D48" i="8"/>
  <c r="E48" i="8" s="1"/>
  <c r="AN89" i="8"/>
  <c r="D46" i="8"/>
  <c r="E46" i="8" s="1"/>
  <c r="E37" i="8"/>
  <c r="E36" i="8"/>
  <c r="E32" i="8"/>
  <c r="E35" i="8"/>
  <c r="E34" i="8"/>
  <c r="E33" i="8"/>
  <c r="E29" i="8"/>
  <c r="E39" i="8"/>
  <c r="E38" i="8"/>
  <c r="AN90" i="8"/>
  <c r="D47" i="8"/>
  <c r="E47" i="8" s="1"/>
  <c r="E28" i="8"/>
  <c r="D45" i="8"/>
  <c r="V68" i="8"/>
  <c r="Y56" i="8" s="1"/>
  <c r="AN88" i="8"/>
  <c r="E31" i="8"/>
  <c r="W58" i="7"/>
  <c r="AR90" i="7" s="1"/>
  <c r="W57" i="7"/>
  <c r="AR89" i="7" s="1"/>
  <c r="W59" i="7"/>
  <c r="AR91" i="7" s="1"/>
  <c r="W56" i="7"/>
  <c r="X57" i="10" l="1"/>
  <c r="AR88" i="10"/>
  <c r="AR88" i="8"/>
  <c r="AR88" i="7"/>
  <c r="X59" i="10"/>
  <c r="AR91" i="10"/>
  <c r="X58" i="10"/>
  <c r="X56" i="10"/>
  <c r="D44" i="10"/>
  <c r="E44" i="10" s="1"/>
  <c r="E45" i="10"/>
  <c r="X58" i="8"/>
  <c r="X59" i="8"/>
  <c r="X56" i="8"/>
  <c r="Z56" i="8" s="1"/>
  <c r="X57" i="8"/>
  <c r="E45" i="8"/>
  <c r="D44" i="8"/>
  <c r="E44" i="8" s="1"/>
  <c r="X56" i="7"/>
  <c r="X58" i="7"/>
  <c r="X59" i="7"/>
  <c r="X57" i="7"/>
  <c r="E19" i="7"/>
  <c r="AQ88" i="7" s="1"/>
  <c r="E20" i="7"/>
  <c r="AQ89" i="7" s="1"/>
  <c r="E21" i="7"/>
  <c r="AQ90" i="7" s="1"/>
  <c r="E22" i="7"/>
  <c r="AQ91" i="7" s="1"/>
  <c r="D14" i="7" a="1"/>
  <c r="D14" i="7" s="1"/>
  <c r="D30" i="7" l="1" a="1"/>
  <c r="D30" i="7" s="1"/>
  <c r="D29" i="7" a="1"/>
  <c r="D29" i="7" s="1"/>
  <c r="D31" i="7" a="1"/>
  <c r="D31" i="7" s="1"/>
  <c r="D28" i="7" a="1"/>
  <c r="D28" i="7" s="1"/>
  <c r="Z56" i="10"/>
  <c r="Y57" i="10" s="1"/>
  <c r="Z57" i="10" s="1"/>
  <c r="Y57" i="8"/>
  <c r="Z57" i="8" s="1"/>
  <c r="E23" i="7"/>
  <c r="D15" i="7"/>
  <c r="D22" i="7" s="1"/>
  <c r="AN91" i="7" s="1"/>
  <c r="Y58" i="10" l="1"/>
  <c r="Y58" i="8"/>
  <c r="Z58" i="8" s="1"/>
  <c r="D21" i="7"/>
  <c r="D19" i="7"/>
  <c r="AN88" i="7" s="1"/>
  <c r="D20" i="7"/>
  <c r="AN89" i="7" s="1"/>
  <c r="D16" i="7"/>
  <c r="D40" i="7"/>
  <c r="D48" i="7"/>
  <c r="Z58" i="10" l="1"/>
  <c r="Y59" i="10" s="1"/>
  <c r="Z59" i="10" s="1"/>
  <c r="E48" i="7"/>
  <c r="Y59" i="8"/>
  <c r="Z59" i="8" s="1"/>
  <c r="D47" i="7"/>
  <c r="E47" i="7" s="1"/>
  <c r="AN90" i="7"/>
  <c r="E39" i="7"/>
  <c r="E31" i="7"/>
  <c r="E38" i="7"/>
  <c r="E37" i="7"/>
  <c r="E36" i="7"/>
  <c r="E28" i="7"/>
  <c r="E35" i="7"/>
  <c r="E40" i="7"/>
  <c r="E34" i="7"/>
  <c r="E33" i="7"/>
  <c r="E32" i="7"/>
  <c r="E30" i="7"/>
  <c r="E29" i="7"/>
  <c r="D45" i="7"/>
  <c r="E45" i="7" s="1"/>
  <c r="D23" i="7"/>
  <c r="V68" i="7" s="1"/>
  <c r="Y56" i="7" s="1"/>
  <c r="Z56" i="7" s="1"/>
  <c r="D46" i="7"/>
  <c r="E46" i="7" s="1"/>
  <c r="Z67" i="10" l="1"/>
  <c r="Z67" i="8"/>
  <c r="D44" i="7"/>
  <c r="E44" i="7" s="1"/>
  <c r="Y57" i="7" l="1"/>
  <c r="Z57" i="7" s="1"/>
  <c r="Y58" i="7" l="1"/>
  <c r="Z58" i="7" s="1"/>
  <c r="Y59" i="7" l="1"/>
  <c r="Z59" i="7" l="1"/>
  <c r="Z67"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Lori Krug</author>
  </authors>
  <commentList>
    <comment ref="V68" authorId="0" shapeId="0" xr:uid="{CC82C66A-1D0C-4471-9519-11D3BAE03F08}">
      <text>
        <r>
          <rPr>
            <b/>
            <sz val="8"/>
            <color indexed="81"/>
            <rFont val="Tahoma"/>
            <family val="2"/>
          </rPr>
          <t>Insert Data Here:</t>
        </r>
        <r>
          <rPr>
            <sz val="8"/>
            <color indexed="81"/>
            <rFont val="Tahoma"/>
            <family val="2"/>
          </rPr>
          <t xml:space="preserve">
Contract amount, start and end dates.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Lori Krug</author>
  </authors>
  <commentList>
    <comment ref="V68" authorId="0" shapeId="0" xr:uid="{DB584410-3712-4CFF-A614-E422254C6B1A}">
      <text>
        <r>
          <rPr>
            <b/>
            <sz val="8"/>
            <color indexed="81"/>
            <rFont val="Tahoma"/>
            <family val="2"/>
          </rPr>
          <t>Insert Data Here:</t>
        </r>
        <r>
          <rPr>
            <sz val="8"/>
            <color indexed="81"/>
            <rFont val="Tahoma"/>
            <family val="2"/>
          </rPr>
          <t xml:space="preserve">
Contract amount, start and end dates.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Lori Krug</author>
  </authors>
  <commentList>
    <comment ref="V68" authorId="0" shapeId="0" xr:uid="{FB7DE5DE-379B-4C02-AADA-DE838F5C44BC}">
      <text>
        <r>
          <rPr>
            <b/>
            <sz val="8"/>
            <color indexed="81"/>
            <rFont val="Tahoma"/>
            <family val="2"/>
          </rPr>
          <t>Insert Data Here:</t>
        </r>
        <r>
          <rPr>
            <sz val="8"/>
            <color indexed="81"/>
            <rFont val="Tahoma"/>
            <family val="2"/>
          </rPr>
          <t xml:space="preserve">
Contract amount, start and end dates.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<sst xmlns="http://schemas.openxmlformats.org/spreadsheetml/2006/main" count="435" uniqueCount="178">
  <si>
    <t>Instructions</t>
  </si>
  <si>
    <t xml:space="preserve">Please use this tool when preparing Additional Pay Requests for Summer Sponsored Research </t>
  </si>
  <si>
    <t>This tool will supply all the values needed in order to auto-complete the HR form required for Additional Pay for Summer Sponsored Research</t>
  </si>
  <si>
    <t>All completed Additional Pay for Summer Sponsored Research forms should be routed through Melinda Hamilton for approval</t>
  </si>
  <si>
    <t xml:space="preserve">Note for all three methods: 3 pages will print to PDF (1. Additional Pay form, 2. Summer Sal Tool, 3. internal HR form). </t>
  </si>
  <si>
    <t>Print all pages to PDF, do not modify pages 1 or 3.</t>
  </si>
  <si>
    <t>*Note all forms will be included in the routing.</t>
  </si>
  <si>
    <t xml:space="preserve">*Fields should auto-generate upon use of "Prepare form" and no additional fields should need to be manually added. Please reach out to SPA if any preparation errors arise. </t>
  </si>
  <si>
    <t>Please include all attachments in HCM when entering summer salary.</t>
  </si>
  <si>
    <t xml:space="preserve">Firstly, please note that Additional Pay for Summer Sponsored Research received must match the payee's Actual Effort committed to their Summer Sponsored Research </t>
  </si>
  <si>
    <r>
      <rPr>
        <b/>
        <sz val="11"/>
        <color theme="1"/>
        <rFont val="Times New Roman"/>
        <family val="1"/>
      </rPr>
      <t>Effort</t>
    </r>
    <r>
      <rPr>
        <sz val="11"/>
        <color theme="1"/>
        <rFont val="Times New Roman"/>
        <family val="1"/>
      </rPr>
      <t xml:space="preserve"> is the portion of time that the payee works on activities directly furthering the objectives of their Sponsored Research as a percentage of their total activities performed during the Summer </t>
    </r>
  </si>
  <si>
    <t>Effort cannot be carried forward (from work/activities performed during the AY). Summer Effort is only tied to work/activities performed during the relevant Summer</t>
  </si>
  <si>
    <t>If the payee is receiving Additional Pay from more than one Sponsored Project, then their effort percentage needs to reflect the same split as the funding</t>
  </si>
  <si>
    <t>Calculations can be performed using any of the three available methods on each of the following tabs:</t>
  </si>
  <si>
    <r>
      <t xml:space="preserve">If you know the </t>
    </r>
    <r>
      <rPr>
        <b/>
        <sz val="11"/>
        <color theme="1"/>
        <rFont val="Times New Roman"/>
        <family val="1"/>
      </rPr>
      <t>length of time</t>
    </r>
    <r>
      <rPr>
        <sz val="11"/>
        <color theme="1"/>
        <rFont val="Times New Roman"/>
        <family val="1"/>
      </rPr>
      <t xml:space="preserve"> that the payee will work each month on their Sponsored Research use:</t>
    </r>
  </si>
  <si>
    <t>Summer Calc - Time</t>
  </si>
  <si>
    <r>
      <t>If you know the</t>
    </r>
    <r>
      <rPr>
        <b/>
        <sz val="11"/>
        <color theme="1"/>
        <rFont val="Times New Roman"/>
        <family val="1"/>
      </rPr>
      <t xml:space="preserve"> dollar amount</t>
    </r>
    <r>
      <rPr>
        <sz val="11"/>
        <color theme="1"/>
        <rFont val="Times New Roman"/>
        <family val="1"/>
      </rPr>
      <t xml:space="preserve"> budgeted for each month that the payee will work on their Sponsored Research use:</t>
    </r>
  </si>
  <si>
    <t>Summer Calc - Amount</t>
  </si>
  <si>
    <r>
      <t>If you know the</t>
    </r>
    <r>
      <rPr>
        <b/>
        <sz val="11"/>
        <color theme="1"/>
        <rFont val="Times New Roman"/>
        <family val="1"/>
      </rPr>
      <t xml:space="preserve"> percentage of effort </t>
    </r>
    <r>
      <rPr>
        <sz val="11"/>
        <color theme="1"/>
        <rFont val="Times New Roman"/>
        <family val="1"/>
      </rPr>
      <t>that will be worked each month by the payee on their Sponsored Research use:</t>
    </r>
  </si>
  <si>
    <t>Summer Calc - Effort %</t>
  </si>
  <si>
    <t xml:space="preserve">Summer Sponsored Research Pay </t>
  </si>
  <si>
    <t>For all calculation methods:</t>
  </si>
  <si>
    <t>Rows 5 through 16 - Provide the payee's information in these rows (name, emp ID,  department/college, and salary amounts)</t>
  </si>
  <si>
    <t>Rows 19 through 22 - Use these rows to specify payment amounts, by month, that the payee will earn from their sponsored project</t>
  </si>
  <si>
    <t>The information in rows 19 through 22 should be used to complete the table on the Additional Pay for Summer Sponsored Research form</t>
  </si>
  <si>
    <r>
      <t xml:space="preserve">Each calculation method follows the same basic structure and only </t>
    </r>
    <r>
      <rPr>
        <b/>
        <sz val="11"/>
        <color theme="4"/>
        <rFont val="Times New Roman"/>
        <family val="1"/>
      </rPr>
      <t>BLUE</t>
    </r>
    <r>
      <rPr>
        <b/>
        <sz val="11"/>
        <color theme="1"/>
        <rFont val="Times New Roman"/>
        <family val="1"/>
      </rPr>
      <t xml:space="preserve"> cells can be modified:</t>
    </r>
  </si>
  <si>
    <r>
      <rPr>
        <sz val="11"/>
        <color theme="4"/>
        <rFont val="Times New Roman"/>
        <family val="1"/>
      </rPr>
      <t>Cell D5</t>
    </r>
    <r>
      <rPr>
        <sz val="11"/>
        <color theme="1"/>
        <rFont val="Times New Roman"/>
        <family val="1"/>
      </rPr>
      <t xml:space="preserve"> - Enter the payee's name</t>
    </r>
    <r>
      <rPr>
        <sz val="11"/>
        <rFont val="Times New Roman"/>
        <family val="1"/>
      </rPr>
      <t xml:space="preserve"> in Cell D5</t>
    </r>
  </si>
  <si>
    <r>
      <rPr>
        <sz val="11"/>
        <color theme="4"/>
        <rFont val="Times New Roman"/>
        <family val="1"/>
      </rPr>
      <t>Cell D6</t>
    </r>
    <r>
      <rPr>
        <sz val="11"/>
        <color theme="1"/>
        <rFont val="Times New Roman"/>
        <family val="1"/>
      </rPr>
      <t xml:space="preserve"> - Enter the payee's Employee ID</t>
    </r>
    <r>
      <rPr>
        <sz val="11"/>
        <rFont val="Times New Roman"/>
        <family val="1"/>
      </rPr>
      <t xml:space="preserve"> in Cell D6</t>
    </r>
  </si>
  <si>
    <r>
      <rPr>
        <sz val="11"/>
        <color theme="4"/>
        <rFont val="Times New Roman"/>
        <family val="1"/>
      </rPr>
      <t>Cell D7</t>
    </r>
    <r>
      <rPr>
        <sz val="11"/>
        <color theme="1"/>
        <rFont val="Times New Roman"/>
        <family val="1"/>
      </rPr>
      <t xml:space="preserve"> - Enter the payee's position number </t>
    </r>
    <r>
      <rPr>
        <sz val="11"/>
        <rFont val="Times New Roman"/>
        <family val="1"/>
      </rPr>
      <t>in Cell D7</t>
    </r>
  </si>
  <si>
    <r>
      <rPr>
        <sz val="11"/>
        <color theme="4"/>
        <rFont val="Times New Roman"/>
        <family val="1"/>
      </rPr>
      <t>Cell D8</t>
    </r>
    <r>
      <rPr>
        <sz val="11"/>
        <color theme="1"/>
        <rFont val="Times New Roman"/>
        <family val="1"/>
      </rPr>
      <t>- Enter the payee's department/college/unit name</t>
    </r>
    <r>
      <rPr>
        <sz val="11"/>
        <rFont val="Times New Roman"/>
        <family val="1"/>
      </rPr>
      <t xml:space="preserve"> in Cell D8</t>
    </r>
  </si>
  <si>
    <r>
      <rPr>
        <sz val="11"/>
        <color theme="4"/>
        <rFont val="Times New Roman"/>
        <family val="1"/>
      </rPr>
      <t>Cell D10</t>
    </r>
    <r>
      <rPr>
        <sz val="11"/>
        <color theme="1"/>
        <rFont val="Times New Roman"/>
        <family val="1"/>
      </rPr>
      <t xml:space="preserve"> - Enter the payee's Contract Sala</t>
    </r>
    <r>
      <rPr>
        <sz val="11"/>
        <rFont val="Times New Roman"/>
        <family val="1"/>
      </rPr>
      <t>ry amount in Cell D10</t>
    </r>
  </si>
  <si>
    <t xml:space="preserve">This information can be pulled from HCM (e.g., using "Job Data" or even a "Personnel Roster"). </t>
  </si>
  <si>
    <t xml:space="preserve">Salary amounts do not need to be prorated if the payee had a salary/merit increase or change in position in the preceding AY. Only current values should be used. </t>
  </si>
  <si>
    <t>Cell D11 shows one month's portion of the contract salary amount (1/9th)</t>
  </si>
  <si>
    <r>
      <rPr>
        <sz val="11"/>
        <color theme="4"/>
        <rFont val="Times New Roman"/>
        <family val="1"/>
      </rPr>
      <t>Cell D12</t>
    </r>
    <r>
      <rPr>
        <sz val="11"/>
        <color theme="1"/>
        <rFont val="Times New Roman"/>
        <family val="1"/>
      </rPr>
      <t xml:space="preserve"> - Enter the payee's Admin Appointment Sala</t>
    </r>
    <r>
      <rPr>
        <sz val="11"/>
        <rFont val="Times New Roman"/>
        <family val="1"/>
      </rPr>
      <t>ry amount in Cell D12</t>
    </r>
  </si>
  <si>
    <t>This includes administrative appointments (e.g., department chairs) BUT excludes compensation received for course offloads, summer teaching, or summer research</t>
  </si>
  <si>
    <r>
      <rPr>
        <sz val="11"/>
        <color theme="4"/>
        <rFont val="Times New Roman"/>
        <family val="1"/>
      </rPr>
      <t>Cell D13</t>
    </r>
    <r>
      <rPr>
        <sz val="11"/>
        <color theme="1"/>
        <rFont val="Times New Roman"/>
        <family val="1"/>
      </rPr>
      <t xml:space="preserve"> - Select the payout schedule/type (9 months or 12 months) of the payee's Admin Appointment Sala</t>
    </r>
    <r>
      <rPr>
        <sz val="11"/>
        <rFont val="Times New Roman"/>
        <family val="1"/>
      </rPr>
      <t>ry amount in Cell D13</t>
    </r>
  </si>
  <si>
    <t>Cell D14 shows one summer month's portion of the payee's administrative appointment (automatically adjusted based on the appointment type)</t>
  </si>
  <si>
    <r>
      <t xml:space="preserve">Summer pay for administrative appointments entered in </t>
    </r>
    <r>
      <rPr>
        <sz val="11"/>
        <color rgb="FF0070C0"/>
        <rFont val="Times New Roman"/>
        <family val="1"/>
      </rPr>
      <t xml:space="preserve">D12 </t>
    </r>
    <r>
      <rPr>
        <sz val="11"/>
        <color theme="1"/>
        <rFont val="Times New Roman"/>
        <family val="1"/>
      </rPr>
      <t>will be automatically included in Other Summer Pay (Rows 28-31 for all calculation methods)</t>
    </r>
  </si>
  <si>
    <t xml:space="preserve">Cell D15 shows the maximum amount of pay for each full summer month the payee can earn from all sources (e.g., sponsored research, internal grants, teaching, administrative appts, etc.) </t>
  </si>
  <si>
    <t xml:space="preserve">Cell D16 shows the maximum amount of pay for the summer the payee can earn from all sources (e.g., sponsored research, internal grants, teaching, administrative appointments, etc.) </t>
  </si>
  <si>
    <r>
      <rPr>
        <sz val="11"/>
        <color theme="4"/>
        <rFont val="Times New Roman"/>
        <family val="1"/>
      </rPr>
      <t xml:space="preserve">Cells F19-F22 </t>
    </r>
    <r>
      <rPr>
        <sz val="11"/>
        <color theme="1"/>
        <rFont val="Times New Roman"/>
        <family val="1"/>
      </rPr>
      <t xml:space="preserve">- Enter the project's SpeedType where the Additional Pay will be expensed each month </t>
    </r>
    <r>
      <rPr>
        <sz val="11"/>
        <rFont val="Times New Roman"/>
        <family val="1"/>
      </rPr>
      <t>in Cells F19-F22</t>
    </r>
  </si>
  <si>
    <t xml:space="preserve">Note: do not list multiple STs within a single cell between F19-F22. Each month's cell can only support one ST. </t>
  </si>
  <si>
    <r>
      <rPr>
        <sz val="11"/>
        <color theme="4"/>
        <rFont val="Times New Roman"/>
        <family val="1"/>
      </rPr>
      <t xml:space="preserve">Cells G19-G22 </t>
    </r>
    <r>
      <rPr>
        <sz val="11"/>
        <color theme="1"/>
        <rFont val="Times New Roman"/>
        <family val="1"/>
      </rPr>
      <t xml:space="preserve">- Enter the project's title/name where the Additional Pay will be expensed each month </t>
    </r>
    <r>
      <rPr>
        <sz val="11"/>
        <rFont val="Times New Roman"/>
        <family val="1"/>
      </rPr>
      <t>in Cells G19-G22</t>
    </r>
  </si>
  <si>
    <t>Note: do not list multiple project names/titles within a single cell between G19-G22. Each month's cell can only support one project.</t>
  </si>
  <si>
    <t>For calculations by length of time:</t>
  </si>
  <si>
    <r>
      <rPr>
        <sz val="11"/>
        <color theme="4"/>
        <rFont val="Times New Roman"/>
        <family val="1"/>
      </rPr>
      <t xml:space="preserve">Cells C19 through C22 </t>
    </r>
    <r>
      <rPr>
        <sz val="11"/>
        <color theme="1"/>
        <rFont val="Times New Roman"/>
        <family val="1"/>
      </rPr>
      <t>- For each month, enter the corresponding length of time that the payee will work on their Sponsored Research (as either a decimal or a fraction)</t>
    </r>
  </si>
  <si>
    <r>
      <t>June (</t>
    </r>
    <r>
      <rPr>
        <sz val="11"/>
        <color theme="4"/>
        <rFont val="Times New Roman"/>
        <family val="1"/>
      </rPr>
      <t>C20</t>
    </r>
    <r>
      <rPr>
        <sz val="11"/>
        <color theme="1"/>
        <rFont val="Times New Roman"/>
        <family val="1"/>
      </rPr>
      <t>) and July (</t>
    </r>
    <r>
      <rPr>
        <sz val="11"/>
        <color theme="4"/>
        <rFont val="Times New Roman"/>
        <family val="1"/>
      </rPr>
      <t>C21</t>
    </r>
    <r>
      <rPr>
        <sz val="11"/>
        <color theme="1"/>
        <rFont val="Times New Roman"/>
        <family val="1"/>
      </rPr>
      <t>): payees can work up to one full month (i.e., 1.0 month) and can receive up to 1/9th of their Base Salary in each month</t>
    </r>
  </si>
  <si>
    <r>
      <t>May (</t>
    </r>
    <r>
      <rPr>
        <sz val="11"/>
        <color theme="4"/>
        <rFont val="Times New Roman"/>
        <family val="1"/>
      </rPr>
      <t>C19</t>
    </r>
    <r>
      <rPr>
        <sz val="11"/>
        <color theme="1"/>
        <rFont val="Times New Roman"/>
        <family val="1"/>
      </rPr>
      <t>) and August (</t>
    </r>
    <r>
      <rPr>
        <sz val="11"/>
        <color theme="4"/>
        <rFont val="Times New Roman"/>
        <family val="1"/>
      </rPr>
      <t>C22</t>
    </r>
    <r>
      <rPr>
        <sz val="11"/>
        <color theme="1"/>
        <rFont val="Times New Roman"/>
        <family val="1"/>
      </rPr>
      <t>): payees can only work up to one-half month (i.e., 0.5 months) and can only receive up to 1/18th of their Base Salary in each month because of Spring/Fall</t>
    </r>
  </si>
  <si>
    <t>For calculations by dollar amount:</t>
  </si>
  <si>
    <r>
      <rPr>
        <sz val="11"/>
        <color theme="4"/>
        <rFont val="Times New Roman"/>
        <family val="1"/>
      </rPr>
      <t xml:space="preserve">Cells D19 through D22 </t>
    </r>
    <r>
      <rPr>
        <sz val="11"/>
        <color theme="1"/>
        <rFont val="Times New Roman"/>
        <family val="1"/>
      </rPr>
      <t>- For each month, enter the dollar amount requested for the payee's summer Sponsored Research (these values can include cents or be rounded to a whole dollar)</t>
    </r>
  </si>
  <si>
    <r>
      <t>June (</t>
    </r>
    <r>
      <rPr>
        <sz val="11"/>
        <color theme="4"/>
        <rFont val="Times New Roman"/>
        <family val="1"/>
      </rPr>
      <t>D20</t>
    </r>
    <r>
      <rPr>
        <sz val="11"/>
        <color theme="1"/>
        <rFont val="Times New Roman"/>
        <family val="1"/>
      </rPr>
      <t>) and July (</t>
    </r>
    <r>
      <rPr>
        <sz val="11"/>
        <color theme="4"/>
        <rFont val="Times New Roman"/>
        <family val="1"/>
      </rPr>
      <t>D21</t>
    </r>
    <r>
      <rPr>
        <sz val="11"/>
        <color theme="1"/>
        <rFont val="Times New Roman"/>
        <family val="1"/>
      </rPr>
      <t>): payees can request payment of up to 1/9th of their Base Salary in each month</t>
    </r>
  </si>
  <si>
    <r>
      <t>May (</t>
    </r>
    <r>
      <rPr>
        <sz val="11"/>
        <color theme="4"/>
        <rFont val="Times New Roman"/>
        <family val="1"/>
      </rPr>
      <t>D19</t>
    </r>
    <r>
      <rPr>
        <sz val="11"/>
        <color theme="1"/>
        <rFont val="Times New Roman"/>
        <family val="1"/>
      </rPr>
      <t>) and August (</t>
    </r>
    <r>
      <rPr>
        <sz val="11"/>
        <color theme="4"/>
        <rFont val="Times New Roman"/>
        <family val="1"/>
      </rPr>
      <t>D22</t>
    </r>
    <r>
      <rPr>
        <sz val="11"/>
        <color theme="1"/>
        <rFont val="Times New Roman"/>
        <family val="1"/>
      </rPr>
      <t>): payees can only request up to one-half of their monthly salary (1/18th of their Base Salary)in each month because of Spring/Fall</t>
    </r>
  </si>
  <si>
    <t>For calculations by percentage of effort:</t>
  </si>
  <si>
    <r>
      <rPr>
        <sz val="11"/>
        <color theme="4"/>
        <rFont val="Times New Roman"/>
        <family val="1"/>
      </rPr>
      <t xml:space="preserve">Cells E19 through E22 </t>
    </r>
    <r>
      <rPr>
        <sz val="11"/>
        <color theme="1"/>
        <rFont val="Times New Roman"/>
        <family val="1"/>
      </rPr>
      <t>- For each month, enter the percentage of effort (i.e., portion of time spent working on Sponsored activities) that will be carried out by the payee during the Summer</t>
    </r>
  </si>
  <si>
    <r>
      <t>June (</t>
    </r>
    <r>
      <rPr>
        <sz val="11"/>
        <color rgb="FF0070C0"/>
        <rFont val="Times New Roman"/>
        <family val="1"/>
      </rPr>
      <t>E20</t>
    </r>
    <r>
      <rPr>
        <sz val="11"/>
        <color theme="1"/>
        <rFont val="Times New Roman"/>
        <family val="1"/>
      </rPr>
      <t>) and July (</t>
    </r>
    <r>
      <rPr>
        <sz val="11"/>
        <color theme="4"/>
        <rFont val="Times New Roman"/>
        <family val="1"/>
      </rPr>
      <t>E21</t>
    </r>
    <r>
      <rPr>
        <sz val="11"/>
        <color theme="1"/>
        <rFont val="Times New Roman"/>
        <family val="1"/>
      </rPr>
      <t>): payees can devote up to 33.33% of their Summer effort to their Sponsored research in each month</t>
    </r>
  </si>
  <si>
    <r>
      <t>May (</t>
    </r>
    <r>
      <rPr>
        <sz val="11"/>
        <color theme="4"/>
        <rFont val="Times New Roman"/>
        <family val="1"/>
      </rPr>
      <t>E19</t>
    </r>
    <r>
      <rPr>
        <sz val="11"/>
        <color theme="1"/>
        <rFont val="Times New Roman"/>
        <family val="1"/>
      </rPr>
      <t>) and August (</t>
    </r>
    <r>
      <rPr>
        <sz val="11"/>
        <color theme="4"/>
        <rFont val="Times New Roman"/>
        <family val="1"/>
      </rPr>
      <t>E22</t>
    </r>
    <r>
      <rPr>
        <sz val="11"/>
        <color theme="1"/>
        <rFont val="Times New Roman"/>
        <family val="1"/>
      </rPr>
      <t>):  payees can only devote up to 16.67% of their Summer effort to their Sponsored Research in each month because of Spring/Fall</t>
    </r>
  </si>
  <si>
    <t>Note: These maximums all presume that the Sponsored Research is the payee's only source of Additional Pay for the Summer</t>
  </si>
  <si>
    <t>If the payee has other sources of Summer pay, then they will need to be reflected in the "Other Summer Pay" section of this tool</t>
  </si>
  <si>
    <t>If the payee has NO other sources of Summer pay, then you can skip to the "Limit Checks" section of this tool</t>
  </si>
  <si>
    <t>Other Summer Pay</t>
  </si>
  <si>
    <t>Other sources of Summer funding include internal grants, summer teaching, admin/chair appointments, and any other amounts not included in the Sponsored Research pay calculations</t>
  </si>
  <si>
    <r>
      <t xml:space="preserve">Summer pay for administrative appointments entered in </t>
    </r>
    <r>
      <rPr>
        <sz val="11"/>
        <color rgb="FF0070C0"/>
        <rFont val="Times New Roman"/>
        <family val="1"/>
      </rPr>
      <t>D12</t>
    </r>
    <r>
      <rPr>
        <sz val="11"/>
        <color theme="1"/>
        <rFont val="Times New Roman"/>
        <family val="1"/>
      </rPr>
      <t xml:space="preserve"> will be automatically included in Other Summer Pay (Rows 28-31); there is no need to manually enter/calculate the amounts</t>
    </r>
  </si>
  <si>
    <r>
      <t xml:space="preserve">Only complete the rows needed to include information on other sources of Summer funding; all others can be left blank </t>
    </r>
    <r>
      <rPr>
        <sz val="11"/>
        <color rgb="FF00B050"/>
        <rFont val="Times New Roman"/>
        <family val="1"/>
      </rPr>
      <t>(for blank rows, skip to row 89 on this Instructions tab)</t>
    </r>
  </si>
  <si>
    <t>For each month/source, enter or select the relevant information in each row:</t>
  </si>
  <si>
    <r>
      <t xml:space="preserve">Cells </t>
    </r>
    <r>
      <rPr>
        <sz val="11"/>
        <color rgb="FF0070C0"/>
        <rFont val="Times New Roman"/>
        <family val="1"/>
      </rPr>
      <t>B32</t>
    </r>
    <r>
      <rPr>
        <sz val="11"/>
        <color theme="1"/>
        <rFont val="Times New Roman"/>
        <family val="1"/>
      </rPr>
      <t xml:space="preserve"> through </t>
    </r>
    <r>
      <rPr>
        <sz val="11"/>
        <color rgb="FF0070C0"/>
        <rFont val="Times New Roman"/>
        <family val="1"/>
      </rPr>
      <t>B39</t>
    </r>
    <r>
      <rPr>
        <sz val="11"/>
        <color theme="1"/>
        <rFont val="Times New Roman"/>
        <family val="1"/>
      </rPr>
      <t xml:space="preserve"> - Select the appropriate month from the drop down menu in each cell (if the month is not selected, then the amount will not be included in the Limit Checks)</t>
    </r>
  </si>
  <si>
    <r>
      <t xml:space="preserve">Cells </t>
    </r>
    <r>
      <rPr>
        <sz val="11"/>
        <color rgb="FF0070C0"/>
        <rFont val="Times New Roman"/>
        <family val="1"/>
      </rPr>
      <t>C32</t>
    </r>
    <r>
      <rPr>
        <sz val="11"/>
        <color theme="1"/>
        <rFont val="Times New Roman"/>
        <family val="1"/>
      </rPr>
      <t xml:space="preserve"> through </t>
    </r>
    <r>
      <rPr>
        <sz val="11"/>
        <color rgb="FF0070C0"/>
        <rFont val="Times New Roman"/>
        <family val="1"/>
      </rPr>
      <t>C39</t>
    </r>
    <r>
      <rPr>
        <sz val="11"/>
        <color theme="1"/>
        <rFont val="Times New Roman"/>
        <family val="1"/>
      </rPr>
      <t xml:space="preserve"> - Select the Funding Type from the drop down menu in each cell for each of the other sources of Summer funding </t>
    </r>
  </si>
  <si>
    <r>
      <t xml:space="preserve">Cells </t>
    </r>
    <r>
      <rPr>
        <sz val="11"/>
        <color rgb="FF0070C0"/>
        <rFont val="Times New Roman"/>
        <family val="1"/>
      </rPr>
      <t>D32</t>
    </r>
    <r>
      <rPr>
        <sz val="11"/>
        <color theme="1"/>
        <rFont val="Times New Roman"/>
        <family val="1"/>
      </rPr>
      <t xml:space="preserve"> through </t>
    </r>
    <r>
      <rPr>
        <sz val="11"/>
        <color rgb="FF0070C0"/>
        <rFont val="Times New Roman"/>
        <family val="1"/>
      </rPr>
      <t>D39</t>
    </r>
    <r>
      <rPr>
        <sz val="11"/>
        <color theme="1"/>
        <rFont val="Times New Roman"/>
        <family val="1"/>
      </rPr>
      <t xml:space="preserve"> - Enter the Pay Amount for each particular month/source of Summer funding (if the amount is not entered, then the amount will not be included in the Limit Checks)</t>
    </r>
  </si>
  <si>
    <r>
      <t xml:space="preserve">Cells </t>
    </r>
    <r>
      <rPr>
        <sz val="11"/>
        <color rgb="FF0070C0"/>
        <rFont val="Times New Roman"/>
        <family val="1"/>
      </rPr>
      <t>E32</t>
    </r>
    <r>
      <rPr>
        <sz val="11"/>
        <color theme="1"/>
        <rFont val="Times New Roman"/>
        <family val="1"/>
      </rPr>
      <t xml:space="preserve"> through </t>
    </r>
    <r>
      <rPr>
        <sz val="11"/>
        <color rgb="FF0070C0"/>
        <rFont val="Times New Roman"/>
        <family val="1"/>
      </rPr>
      <t>E39</t>
    </r>
    <r>
      <rPr>
        <sz val="11"/>
        <color theme="1"/>
        <rFont val="Times New Roman"/>
        <family val="1"/>
      </rPr>
      <t xml:space="preserve"> - Add any relevant/helpful notes for each of the other sources of Summer funding </t>
    </r>
  </si>
  <si>
    <t xml:space="preserve">For rows with other sources of Summer funding listed: </t>
  </si>
  <si>
    <r>
      <t>Funding Types (</t>
    </r>
    <r>
      <rPr>
        <sz val="11"/>
        <color theme="4"/>
        <rFont val="Times New Roman"/>
        <family val="1"/>
      </rPr>
      <t>C32-C39</t>
    </r>
    <r>
      <rPr>
        <sz val="11"/>
        <color theme="1"/>
        <rFont val="Times New Roman"/>
        <family val="1"/>
      </rPr>
      <t>) and Notes (</t>
    </r>
    <r>
      <rPr>
        <sz val="11"/>
        <color theme="4"/>
        <rFont val="Times New Roman"/>
        <family val="1"/>
      </rPr>
      <t>E28-E39</t>
    </r>
    <r>
      <rPr>
        <sz val="11"/>
        <color theme="1"/>
        <rFont val="Times New Roman"/>
        <family val="1"/>
      </rPr>
      <t>) can be left blank for any rows in use, if you are uncertain what to select/add</t>
    </r>
  </si>
  <si>
    <r>
      <t>However, for all rows in this section with other sources of funding included: the Month (</t>
    </r>
    <r>
      <rPr>
        <sz val="11"/>
        <color theme="4"/>
        <rFont val="Times New Roman"/>
        <family val="1"/>
      </rPr>
      <t>B32-B39</t>
    </r>
    <r>
      <rPr>
        <sz val="11"/>
        <color theme="1"/>
        <rFont val="Times New Roman"/>
        <family val="1"/>
      </rPr>
      <t xml:space="preserve">) and the Pay Amount </t>
    </r>
    <r>
      <rPr>
        <sz val="11"/>
        <color theme="4"/>
        <rFont val="Times New Roman"/>
        <family val="1"/>
      </rPr>
      <t>(D32-D39</t>
    </r>
    <r>
      <rPr>
        <sz val="11"/>
        <color theme="1"/>
        <rFont val="Times New Roman"/>
        <family val="1"/>
      </rPr>
      <t>) MUST be completed</t>
    </r>
  </si>
  <si>
    <t>If the Month and Pay Amount are not completed on the rows used in this section, then the "Limit Checks" section will not function</t>
  </si>
  <si>
    <r>
      <t xml:space="preserve">For summer pay related to administrative appointments detailed in </t>
    </r>
    <r>
      <rPr>
        <sz val="11"/>
        <color rgb="FF0070C0"/>
        <rFont val="Times New Roman"/>
        <family val="1"/>
      </rPr>
      <t>D12</t>
    </r>
    <r>
      <rPr>
        <sz val="11"/>
        <rFont val="Times New Roman"/>
        <family val="1"/>
      </rPr>
      <t>: no additional data needs to be entered</t>
    </r>
    <r>
      <rPr>
        <sz val="11"/>
        <color rgb="FF0070C0"/>
        <rFont val="Times New Roman"/>
        <family val="1"/>
      </rPr>
      <t>;</t>
    </r>
    <r>
      <rPr>
        <sz val="11"/>
        <color theme="1"/>
        <rFont val="Times New Roman"/>
        <family val="1"/>
      </rPr>
      <t xml:space="preserve"> the Month (</t>
    </r>
    <r>
      <rPr>
        <sz val="11"/>
        <color rgb="FF0070C0"/>
        <rFont val="Times New Roman"/>
        <family val="1"/>
      </rPr>
      <t>B28</t>
    </r>
    <r>
      <rPr>
        <sz val="11"/>
        <color theme="1"/>
        <rFont val="Times New Roman"/>
        <family val="1"/>
      </rPr>
      <t>-</t>
    </r>
    <r>
      <rPr>
        <sz val="11"/>
        <color rgb="FF0070C0"/>
        <rFont val="Times New Roman"/>
        <family val="1"/>
      </rPr>
      <t>B31</t>
    </r>
    <r>
      <rPr>
        <sz val="11"/>
        <color theme="1"/>
        <rFont val="Times New Roman"/>
        <family val="1"/>
      </rPr>
      <t>) and the Pay Amount (</t>
    </r>
    <r>
      <rPr>
        <sz val="11"/>
        <color rgb="FF0070C0"/>
        <rFont val="Times New Roman"/>
        <family val="1"/>
      </rPr>
      <t>D28</t>
    </r>
    <r>
      <rPr>
        <sz val="11"/>
        <color theme="1"/>
        <rFont val="Times New Roman"/>
        <family val="1"/>
      </rPr>
      <t>-</t>
    </r>
    <r>
      <rPr>
        <sz val="11"/>
        <color rgb="FF0070C0"/>
        <rFont val="Times New Roman"/>
        <family val="1"/>
      </rPr>
      <t>D31</t>
    </r>
    <r>
      <rPr>
        <sz val="11"/>
        <color theme="1"/>
        <rFont val="Times New Roman"/>
        <family val="1"/>
      </rPr>
      <t>) cells are automated</t>
    </r>
  </si>
  <si>
    <t>Limit Checks</t>
  </si>
  <si>
    <t>Rows 44 through 48 - No additional data needs to be entered or selected in this section, however, the values should be reviewed and any rows that are red must be addressed</t>
  </si>
  <si>
    <t>If no red cells exist in Rows 44 through 48, then the requested amounts all fall within allowable parameters and no additional action is required</t>
  </si>
  <si>
    <t>Red cells in this section indicate that an allowable threshold has been exceeded between the requested Summer Sponsored Research pay and other sources of Summer funding</t>
  </si>
  <si>
    <r>
      <t>Total - If</t>
    </r>
    <r>
      <rPr>
        <sz val="11"/>
        <color rgb="FFFF0000"/>
        <rFont val="Times New Roman"/>
        <family val="1"/>
      </rPr>
      <t xml:space="preserve"> Cells D44 and E44</t>
    </r>
    <r>
      <rPr>
        <sz val="11"/>
        <color theme="1"/>
        <rFont val="Times New Roman"/>
        <family val="1"/>
      </rPr>
      <t xml:space="preserve"> are red, then the total request exceeds 3/9ths of the payee's base salary and the total amount of the request will need to be reduced</t>
    </r>
  </si>
  <si>
    <r>
      <t xml:space="preserve">May - If </t>
    </r>
    <r>
      <rPr>
        <sz val="11"/>
        <color rgb="FFFF0000"/>
        <rFont val="Times New Roman"/>
        <family val="1"/>
      </rPr>
      <t xml:space="preserve">Cells D45 and E45 </t>
    </r>
    <r>
      <rPr>
        <sz val="11"/>
        <color theme="1"/>
        <rFont val="Times New Roman"/>
        <family val="1"/>
      </rPr>
      <t>are red, then the pay amount for May exceeds the maximum (1/18th of the payee's base salary) and the amount requested for May will need to be reduced</t>
    </r>
  </si>
  <si>
    <r>
      <t xml:space="preserve">June - If </t>
    </r>
    <r>
      <rPr>
        <sz val="11"/>
        <color rgb="FFFF0000"/>
        <rFont val="Times New Roman"/>
        <family val="1"/>
      </rPr>
      <t>Cells D46 and E46</t>
    </r>
    <r>
      <rPr>
        <sz val="11"/>
        <color theme="1"/>
        <rFont val="Times New Roman"/>
        <family val="1"/>
      </rPr>
      <t xml:space="preserve"> are red, then the pay amount for June exceeds the maximum (1/9th of the payee's base salary) and the amount requested for June will need to be reduced</t>
    </r>
  </si>
  <si>
    <r>
      <t xml:space="preserve">July - If </t>
    </r>
    <r>
      <rPr>
        <sz val="11"/>
        <color rgb="FFFF0000"/>
        <rFont val="Times New Roman"/>
        <family val="1"/>
      </rPr>
      <t>Cells D47 and E47</t>
    </r>
    <r>
      <rPr>
        <sz val="11"/>
        <color theme="1"/>
        <rFont val="Times New Roman"/>
        <family val="1"/>
      </rPr>
      <t xml:space="preserve"> are red, then the pay amount for July exceeds the maximum (1/9th of the payee's base salary) and the amount requested for July will need to be reduced</t>
    </r>
  </si>
  <si>
    <r>
      <t xml:space="preserve">August - If </t>
    </r>
    <r>
      <rPr>
        <sz val="11"/>
        <color rgb="FFFF0000"/>
        <rFont val="Times New Roman"/>
        <family val="1"/>
      </rPr>
      <t>Cells D48 and E48</t>
    </r>
    <r>
      <rPr>
        <sz val="11"/>
        <color theme="1"/>
        <rFont val="Times New Roman"/>
        <family val="1"/>
      </rPr>
      <t xml:space="preserve"> are red, then the pay amount for August exceeds the maximum (1/18th of the payee's base salary) and the amount requested for August will need to be reduced</t>
    </r>
  </si>
  <si>
    <t>Additional Questions or Concerns</t>
  </si>
  <si>
    <t>If any additional questions or concerns arise, please reach out to your Sponsored Projects Accountant directly.</t>
  </si>
  <si>
    <t>*Only blue cells may be modified</t>
  </si>
  <si>
    <t>NOTES</t>
  </si>
  <si>
    <t>Summer Sponsored Research Pay</t>
  </si>
  <si>
    <t>Notes</t>
  </si>
  <si>
    <t>Employee Name</t>
  </si>
  <si>
    <t>Employee ID</t>
  </si>
  <si>
    <t>Position ID</t>
  </si>
  <si>
    <t>Department/College</t>
  </si>
  <si>
    <t>Contract Salary</t>
  </si>
  <si>
    <t>*Contract Salary can be pulled from HCM</t>
  </si>
  <si>
    <t>Monthly Cont Amt</t>
  </si>
  <si>
    <t>*1/9th of contract salary amount</t>
  </si>
  <si>
    <t>Admin Appt Amt</t>
  </si>
  <si>
    <t>*Annual amt for administrative appts can be pulled from HCM</t>
  </si>
  <si>
    <t>Admin Appt Type</t>
  </si>
  <si>
    <t>*Admin Appt type - 9 months or 12 months</t>
  </si>
  <si>
    <t>Monthly Admin Amt</t>
  </si>
  <si>
    <t>*Automatically included in "Other Summer Pay"</t>
  </si>
  <si>
    <t>Monthly Salary Limit</t>
  </si>
  <si>
    <t>*Maximum salary in single month (1/9th)</t>
  </si>
  <si>
    <t>Summer Maximum</t>
  </si>
  <si>
    <t>*Maximum summer salary between all sources (3/9th)</t>
  </si>
  <si>
    <t>Month</t>
  </si>
  <si>
    <t>Time Worked</t>
  </si>
  <si>
    <t>Pay Amount</t>
  </si>
  <si>
    <t>Effort %</t>
  </si>
  <si>
    <t>SpeedType</t>
  </si>
  <si>
    <t>Project Title</t>
  </si>
  <si>
    <t>May</t>
  </si>
  <si>
    <t>*Maximum is 0.5 months</t>
  </si>
  <si>
    <t>June</t>
  </si>
  <si>
    <t>*Maximum is 1.0 month</t>
  </si>
  <si>
    <t>July</t>
  </si>
  <si>
    <t>August</t>
  </si>
  <si>
    <t xml:space="preserve">Summer Sponsored Research Total </t>
  </si>
  <si>
    <t>Funding Type</t>
  </si>
  <si>
    <t>*Include all OTHER summer funding sources (such as external grants, internal grants, summer teaching, and administrative appointments) not included in totals above</t>
  </si>
  <si>
    <t>Administrative</t>
  </si>
  <si>
    <t xml:space="preserve">Other Summer Pay Total </t>
  </si>
  <si>
    <t>Summer Totals</t>
  </si>
  <si>
    <t>*Limit check - If red, please reduce request amount</t>
  </si>
  <si>
    <t>Employee Name:</t>
  </si>
  <si>
    <t>Empl ID:</t>
  </si>
  <si>
    <t>Days Worked</t>
  </si>
  <si>
    <t>Days in Month</t>
  </si>
  <si>
    <t>% Worked</t>
  </si>
  <si>
    <t>Time Remining</t>
  </si>
  <si>
    <t>CRG Balance</t>
  </si>
  <si>
    <t>$ Due for Month</t>
  </si>
  <si>
    <t>Month Name</t>
  </si>
  <si>
    <t>Year</t>
  </si>
  <si>
    <t>Holiday Day</t>
  </si>
  <si>
    <t>Holiday</t>
  </si>
  <si>
    <t>Start Date</t>
  </si>
  <si>
    <t>End Date</t>
  </si>
  <si>
    <t>Today (Current yr)</t>
  </si>
  <si>
    <t>Total Payout</t>
  </si>
  <si>
    <t>Contract Amount:</t>
  </si>
  <si>
    <t>Start Date:</t>
  </si>
  <si>
    <t>End Date:</t>
  </si>
  <si>
    <t>Additional Pay Request for Summer Sponsored Research</t>
  </si>
  <si>
    <t>Signature of faculty member</t>
  </si>
  <si>
    <t>Name of faculty member</t>
  </si>
  <si>
    <t>Signature of PI</t>
  </si>
  <si>
    <t>Date</t>
  </si>
  <si>
    <t>I hereby request additional pay for effort on the following sponsored research project(s) during the summer:</t>
  </si>
  <si>
    <t>Name of Project</t>
  </si>
  <si>
    <t>Amount</t>
  </si>
  <si>
    <t>Speedtype</t>
  </si>
  <si>
    <t>% effort Summer</t>
  </si>
  <si>
    <t>% effort Month</t>
  </si>
  <si>
    <t>The maximum additional pay for summer is 3/9 of the prior academic year salary.</t>
  </si>
  <si>
    <r>
      <rPr>
        <sz val="12"/>
        <rFont val="Times New Roman"/>
        <family val="1"/>
      </rPr>
      <t>Additional Pay for Summer Sponsored Research is subject to Regent Policies 2K, 5D, and 11B
and UCCS Policy 300-016. This additional compensation is not part of your base pay and is temporary in nature.</t>
    </r>
  </si>
  <si>
    <t>Approval:</t>
  </si>
  <si>
    <t>Signature of Director Sponsored Proj Accounting            Signature of Chair</t>
  </si>
  <si>
    <t>Signature of Dean                                                              Signature of Executive VC for AA</t>
  </si>
  <si>
    <t>Completed by:</t>
  </si>
  <si>
    <t>Date:</t>
  </si>
  <si>
    <t>Signature of Director Sponsored Proj Accounting             Signature of Chair</t>
  </si>
  <si>
    <t>Contract Types</t>
  </si>
  <si>
    <t>External Grant</t>
  </si>
  <si>
    <t>Internal Grant</t>
  </si>
  <si>
    <t>Gift</t>
  </si>
  <si>
    <t>Summer Teaching</t>
  </si>
  <si>
    <t>Summer Offload</t>
  </si>
  <si>
    <t>Yes</t>
  </si>
  <si>
    <t>No</t>
  </si>
  <si>
    <t>Months</t>
  </si>
  <si>
    <t>Start Date is coded as the third Sunday in May</t>
  </si>
  <si>
    <t>End Date is coded as the third Sunday in August</t>
  </si>
  <si>
    <t>If summer research salary is funded by multiple projects within the same month, then an additional tool will need to be completed for each additional funding source for that month</t>
  </si>
  <si>
    <t xml:space="preserve">Once all three pages are printed to PDF, the Additional Pay form (which should have autofilled based on info provided in the completed tool) can be prepared and routed for signature. </t>
  </si>
  <si>
    <t>Rows 28 through 39 - Include information for all other sources of Summer funding (aside from the Summer Sponsored Research pay detailed in the top section) in these 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</si>
</sst>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0.000%"/>
    <numFmt numFmtId="165" formatCode="0.000000"/>
  </numFmts>
  <fonts count="20" x14ac:knownFonts="1">
    <font>
      <sz val="11"/>
      <color theme="1"/>
      <name val="Calibri"/>
      <family val="2"/>
      <scheme val="minor"/>
    </font>
    <font>
      <sz val="11"/>
      <color theme="1"/>
      <name val="Calibri"/>
      <family val="2"/>
      <scheme val="minor"/>
    </font>
    <font>
      <sz val="11"/>
      <color theme="1"/>
      <name val="Times New Roman"/>
      <family val="1"/>
    </font>
    <font>
      <b/>
      <sz val="11"/>
      <color theme="1"/>
      <name val="Times New Roman"/>
      <family val="1"/>
    </font>
    <font>
      <u/>
      <sz val="11"/>
      <color theme="10"/>
      <name val="Calibri"/>
      <family val="2"/>
      <scheme val="minor"/>
    </font>
    <font>
      <sz val="11"/>
      <name val="Times New Roman"/>
      <family val="1"/>
    </font>
    <font>
      <sz val="11"/>
      <color theme="4"/>
      <name val="Times New Roman"/>
      <family val="1"/>
    </font>
    <font>
      <b/>
      <sz val="11"/>
      <color theme="4"/>
      <name val="Times New Roman"/>
      <family val="1"/>
    </font>
    <font>
      <sz val="11"/>
      <color rgb="FFFF0000"/>
      <name val="Times New Roman"/>
      <family val="1"/>
    </font>
    <font>
      <sz val="11"/>
      <color rgb="FF00B050"/>
      <name val="Times New Roman"/>
      <family val="1"/>
    </font>
    <font>
      <sz val="11"/>
      <color rgb="FF0070C0"/>
      <name val="Times New Roman"/>
      <family val="1"/>
    </font>
    <font>
      <b/>
      <sz val="10"/>
      <name val="Arial"/>
      <family val="2"/>
    </font>
    <font>
      <sz val="10"/>
      <name val="Arial"/>
      <family val="2"/>
    </font>
    <font>
      <b/>
      <i/>
      <sz val="11"/>
      <name val="Arial"/>
      <family val="2"/>
    </font>
    <font>
      <b/>
      <sz val="8"/>
      <color indexed="81"/>
      <name val="Tahoma"/>
      <family val="2"/>
    </font>
    <font>
      <sz val="8"/>
      <color indexed="81"/>
      <name val="Tahoma"/>
      <family val="2"/>
    </font>
    <font>
      <b/>
      <sz val="12"/>
      <name val="Times New Roman"/>
      <family val="1"/>
    </font>
    <font>
      <sz val="12"/>
      <name val="Times New Roman"/>
      <family val="1"/>
    </font>
    <font>
      <sz val="12"/>
      <color rgb="FF000000"/>
      <name val="Times New Roman"/>
      <family val="1"/>
    </font>
    <font>
      <u/>
      <sz val="11"/>
      <color theme="4"/>
      <name val="Times New Roman"/>
      <family val="1"/>
    </font>
  </fonts>
  <fills count="9">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indexed="22"/>
        <bgColor indexed="64"/>
      </patternFill>
    </fill>
    <fill>
      <patternFill patternType="solid">
        <fgColor indexed="43"/>
        <bgColor indexed="64"/>
      </patternFill>
    </fill>
    <fill>
      <patternFill patternType="solid">
        <fgColor indexed="22"/>
        <bgColor indexed="42"/>
      </patternFill>
    </fill>
    <fill>
      <patternFill patternType="solid">
        <fgColor indexed="42"/>
        <bgColor indexed="64"/>
      </patternFill>
    </fill>
  </fills>
  <borders count="4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indexed="64"/>
      </right>
      <top style="thin">
        <color indexed="64"/>
      </top>
      <bottom/>
      <diagonal/>
    </border>
    <border>
      <left/>
      <right style="thin">
        <color indexed="64"/>
      </right>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250">
    <xf numFmtId="0" fontId="0" fillId="0" borderId="0" xfId="0"/>
    <xf numFmtId="0" fontId="0" fillId="0" borderId="0" xfId="0" applyAlignment="1">
      <alignment horizontal="right"/>
    </xf>
    <xf numFmtId="0" fontId="2" fillId="0" borderId="0" xfId="0" applyFont="1"/>
    <xf numFmtId="0" fontId="3" fillId="3" borderId="0" xfId="0" applyFont="1" applyFill="1"/>
    <xf numFmtId="0" fontId="2" fillId="3" borderId="0" xfId="0" applyFont="1" applyFill="1"/>
    <xf numFmtId="0" fontId="3" fillId="0" borderId="16" xfId="0" applyFont="1" applyBorder="1" applyAlignment="1">
      <alignment vertical="top"/>
    </xf>
    <xf numFmtId="0" fontId="3" fillId="0" borderId="0" xfId="0" applyFont="1" applyAlignment="1">
      <alignment vertical="top"/>
    </xf>
    <xf numFmtId="0" fontId="2" fillId="0" borderId="17" xfId="0" applyFont="1" applyBorder="1"/>
    <xf numFmtId="43" fontId="2" fillId="0" borderId="10" xfId="1" applyFont="1" applyBorder="1" applyProtection="1"/>
    <xf numFmtId="0" fontId="2" fillId="0" borderId="16" xfId="0" applyFont="1" applyBorder="1"/>
    <xf numFmtId="0" fontId="3" fillId="0" borderId="22" xfId="0" applyFont="1" applyBorder="1" applyAlignment="1">
      <alignment horizontal="center"/>
    </xf>
    <xf numFmtId="0" fontId="2" fillId="0" borderId="24" xfId="0" applyFont="1" applyBorder="1" applyAlignment="1">
      <alignment horizontal="center"/>
    </xf>
    <xf numFmtId="44" fontId="2" fillId="0" borderId="3" xfId="2" applyFont="1" applyFill="1" applyBorder="1" applyAlignment="1" applyProtection="1">
      <alignment horizontal="center"/>
    </xf>
    <xf numFmtId="0" fontId="2" fillId="0" borderId="16" xfId="0" applyFont="1" applyBorder="1" applyAlignment="1">
      <alignment horizontal="center"/>
    </xf>
    <xf numFmtId="44" fontId="2" fillId="0" borderId="0" xfId="2" applyFont="1" applyFill="1" applyBorder="1" applyAlignment="1" applyProtection="1">
      <alignment horizontal="center"/>
    </xf>
    <xf numFmtId="0" fontId="2" fillId="0" borderId="23" xfId="0" applyFont="1" applyBorder="1" applyAlignment="1">
      <alignment horizontal="center"/>
    </xf>
    <xf numFmtId="44" fontId="2" fillId="0" borderId="1" xfId="2" applyFont="1" applyFill="1" applyBorder="1" applyAlignment="1" applyProtection="1">
      <alignment horizontal="center"/>
    </xf>
    <xf numFmtId="0" fontId="2" fillId="0" borderId="18" xfId="0" applyFont="1" applyBorder="1"/>
    <xf numFmtId="0" fontId="2" fillId="0" borderId="19" xfId="0" applyFont="1" applyBorder="1" applyAlignment="1">
      <alignment horizontal="center"/>
    </xf>
    <xf numFmtId="44" fontId="2" fillId="0" borderId="19" xfId="2" applyFont="1" applyBorder="1" applyAlignment="1" applyProtection="1">
      <alignment horizontal="center"/>
    </xf>
    <xf numFmtId="0" fontId="2" fillId="0" borderId="20" xfId="0" applyFont="1" applyBorder="1"/>
    <xf numFmtId="43" fontId="2" fillId="0" borderId="0" xfId="1" applyFont="1" applyBorder="1" applyAlignment="1" applyProtection="1">
      <alignment horizontal="center"/>
    </xf>
    <xf numFmtId="10" fontId="2" fillId="0" borderId="16" xfId="0" applyNumberFormat="1" applyFont="1" applyBorder="1" applyAlignment="1">
      <alignment horizontal="center"/>
    </xf>
    <xf numFmtId="0" fontId="2" fillId="0" borderId="19" xfId="0" applyFont="1" applyBorder="1"/>
    <xf numFmtId="0" fontId="3" fillId="0" borderId="16" xfId="0" applyFont="1" applyBorder="1" applyAlignment="1">
      <alignment vertical="center"/>
    </xf>
    <xf numFmtId="0" fontId="3" fillId="0" borderId="6" xfId="0" applyFont="1" applyBorder="1" applyAlignment="1">
      <alignment horizontal="right"/>
    </xf>
    <xf numFmtId="0" fontId="2" fillId="0" borderId="2" xfId="0" applyFont="1" applyBorder="1" applyAlignment="1">
      <alignment horizontal="right"/>
    </xf>
    <xf numFmtId="0" fontId="2" fillId="0" borderId="4" xfId="0" applyFont="1" applyBorder="1" applyAlignment="1">
      <alignment horizontal="right"/>
    </xf>
    <xf numFmtId="0" fontId="2" fillId="0" borderId="5" xfId="0" applyFont="1" applyBorder="1" applyAlignment="1">
      <alignment horizontal="right"/>
    </xf>
    <xf numFmtId="0" fontId="3" fillId="0" borderId="17" xfId="0" applyFont="1" applyBorder="1" applyAlignment="1">
      <alignment horizontal="center"/>
    </xf>
    <xf numFmtId="2" fontId="2" fillId="0" borderId="1" xfId="0" applyNumberFormat="1" applyFont="1" applyBorder="1" applyAlignment="1">
      <alignment horizontal="center"/>
    </xf>
    <xf numFmtId="0" fontId="3" fillId="0" borderId="21" xfId="0" applyFont="1" applyBorder="1" applyAlignment="1">
      <alignment horizontal="center"/>
    </xf>
    <xf numFmtId="2" fontId="2" fillId="2" borderId="16" xfId="0" applyNumberFormat="1" applyFont="1" applyFill="1" applyBorder="1" applyAlignment="1" applyProtection="1">
      <alignment horizontal="center"/>
      <protection locked="0"/>
    </xf>
    <xf numFmtId="44" fontId="2" fillId="2" borderId="0" xfId="2" applyFont="1" applyFill="1" applyBorder="1" applyAlignment="1" applyProtection="1">
      <alignment horizontal="center"/>
      <protection locked="0"/>
    </xf>
    <xf numFmtId="2" fontId="2" fillId="2" borderId="23" xfId="0" applyNumberFormat="1" applyFont="1" applyFill="1" applyBorder="1" applyAlignment="1" applyProtection="1">
      <alignment horizontal="center"/>
      <protection locked="0"/>
    </xf>
    <xf numFmtId="44" fontId="2" fillId="2" borderId="1" xfId="2" applyFont="1" applyFill="1" applyBorder="1" applyAlignment="1" applyProtection="1">
      <alignment horizontal="center"/>
      <protection locked="0"/>
    </xf>
    <xf numFmtId="44" fontId="2" fillId="2" borderId="3" xfId="2" applyFont="1" applyFill="1" applyBorder="1" applyAlignment="1" applyProtection="1">
      <alignment horizontal="center"/>
      <protection locked="0"/>
    </xf>
    <xf numFmtId="0" fontId="2" fillId="0" borderId="0" xfId="0" applyFont="1" applyAlignment="1">
      <alignment horizontal="left" indent="3"/>
    </xf>
    <xf numFmtId="43" fontId="2" fillId="2" borderId="25" xfId="1" applyFont="1" applyFill="1" applyBorder="1" applyProtection="1">
      <protection locked="0"/>
    </xf>
    <xf numFmtId="0" fontId="2" fillId="0" borderId="16" xfId="0" applyFont="1" applyBorder="1" applyAlignment="1">
      <alignment horizontal="left" vertical="top" indent="3"/>
    </xf>
    <xf numFmtId="0" fontId="2" fillId="0" borderId="17" xfId="0" applyFont="1" applyBorder="1" applyAlignment="1">
      <alignment horizontal="left" indent="3"/>
    </xf>
    <xf numFmtId="0" fontId="2" fillId="0" borderId="16" xfId="0" applyFont="1" applyBorder="1" applyAlignment="1">
      <alignment horizontal="left" vertical="top" indent="6"/>
    </xf>
    <xf numFmtId="0" fontId="3" fillId="0" borderId="16" xfId="0" applyFont="1" applyBorder="1" applyAlignment="1">
      <alignment horizontal="left" vertical="top"/>
    </xf>
    <xf numFmtId="0" fontId="3" fillId="0" borderId="17" xfId="0" applyFont="1" applyBorder="1" applyAlignment="1">
      <alignment horizontal="left" vertical="top"/>
    </xf>
    <xf numFmtId="0" fontId="2" fillId="0" borderId="16" xfId="0" applyFont="1" applyBorder="1" applyAlignment="1">
      <alignment horizontal="left" vertical="top" indent="10"/>
    </xf>
    <xf numFmtId="0" fontId="2" fillId="0" borderId="16" xfId="0" applyFont="1" applyBorder="1" applyAlignment="1">
      <alignment horizontal="left" vertical="top"/>
    </xf>
    <xf numFmtId="43" fontId="2" fillId="2" borderId="11" xfId="1" applyFont="1" applyFill="1" applyBorder="1" applyProtection="1">
      <protection locked="0"/>
    </xf>
    <xf numFmtId="43" fontId="2" fillId="0" borderId="10" xfId="1" applyFont="1" applyFill="1" applyBorder="1" applyProtection="1"/>
    <xf numFmtId="43" fontId="2" fillId="2" borderId="9" xfId="1" applyFont="1" applyFill="1" applyBorder="1" applyProtection="1">
      <protection locked="0"/>
    </xf>
    <xf numFmtId="43" fontId="2" fillId="0" borderId="25" xfId="1" applyFont="1" applyFill="1" applyBorder="1" applyProtection="1"/>
    <xf numFmtId="2" fontId="2" fillId="0" borderId="16" xfId="0" applyNumberFormat="1" applyFont="1" applyBorder="1" applyAlignment="1">
      <alignment horizontal="center"/>
    </xf>
    <xf numFmtId="43" fontId="2" fillId="3" borderId="12" xfId="1" applyFont="1" applyFill="1" applyBorder="1" applyProtection="1"/>
    <xf numFmtId="0" fontId="2" fillId="0" borderId="0" xfId="0" applyFont="1" applyAlignment="1">
      <alignment horizontal="center"/>
    </xf>
    <xf numFmtId="0" fontId="3" fillId="4" borderId="15" xfId="0" applyFont="1" applyFill="1" applyBorder="1" applyAlignment="1">
      <alignment vertical="top"/>
    </xf>
    <xf numFmtId="0" fontId="2" fillId="0" borderId="26" xfId="0" applyFont="1" applyBorder="1"/>
    <xf numFmtId="0" fontId="2" fillId="0" borderId="27" xfId="0" applyFont="1" applyBorder="1"/>
    <xf numFmtId="0" fontId="3" fillId="0" borderId="28" xfId="0" applyFont="1" applyBorder="1" applyAlignment="1">
      <alignment horizontal="center"/>
    </xf>
    <xf numFmtId="10" fontId="2" fillId="0" borderId="17" xfId="0" applyNumberFormat="1" applyFont="1" applyBorder="1" applyAlignment="1">
      <alignment horizontal="center"/>
    </xf>
    <xf numFmtId="0" fontId="2" fillId="2" borderId="17" xfId="0" applyFont="1" applyFill="1" applyBorder="1" applyAlignment="1" applyProtection="1">
      <alignment horizontal="center"/>
      <protection locked="0"/>
    </xf>
    <xf numFmtId="0" fontId="2" fillId="2" borderId="27" xfId="0" applyFont="1" applyFill="1" applyBorder="1" applyAlignment="1" applyProtection="1">
      <alignment horizontal="center"/>
      <protection locked="0"/>
    </xf>
    <xf numFmtId="2" fontId="2" fillId="0" borderId="0" xfId="0" applyNumberFormat="1" applyFont="1" applyAlignment="1">
      <alignment horizontal="center"/>
    </xf>
    <xf numFmtId="164" fontId="2" fillId="0" borderId="20" xfId="0" applyNumberFormat="1" applyFont="1" applyBorder="1" applyAlignment="1">
      <alignment horizontal="center"/>
    </xf>
    <xf numFmtId="0" fontId="3" fillId="0" borderId="17" xfId="0" applyFont="1" applyBorder="1" applyAlignment="1">
      <alignment vertical="top"/>
    </xf>
    <xf numFmtId="14" fontId="2" fillId="0" borderId="0" xfId="0" applyNumberFormat="1" applyFont="1"/>
    <xf numFmtId="1" fontId="11" fillId="0" borderId="1" xfId="0" applyNumberFormat="1" applyFont="1" applyBorder="1" applyAlignment="1">
      <alignment horizontal="center"/>
    </xf>
    <xf numFmtId="0" fontId="11" fillId="0" borderId="0" xfId="0" applyFont="1" applyAlignment="1">
      <alignment horizontal="left"/>
    </xf>
    <xf numFmtId="1" fontId="11" fillId="0" borderId="0" xfId="0" applyNumberFormat="1" applyFont="1" applyAlignment="1">
      <alignment horizontal="center"/>
    </xf>
    <xf numFmtId="0" fontId="0" fillId="0" borderId="0" xfId="0" applyAlignment="1">
      <alignment horizontal="center"/>
    </xf>
    <xf numFmtId="43" fontId="0" fillId="0" borderId="0" xfId="0" applyNumberFormat="1"/>
    <xf numFmtId="0" fontId="11" fillId="0" borderId="6" xfId="0" applyFont="1" applyBorder="1" applyAlignment="1">
      <alignment horizontal="center" vertical="center" wrapText="1"/>
    </xf>
    <xf numFmtId="0" fontId="11" fillId="0" borderId="25" xfId="0" applyFont="1" applyBorder="1" applyAlignment="1">
      <alignment horizontal="center" vertical="center" wrapText="1"/>
    </xf>
    <xf numFmtId="0" fontId="11" fillId="5" borderId="6" xfId="0" applyFont="1" applyFill="1" applyBorder="1" applyAlignment="1">
      <alignment horizontal="center" vertical="center" wrapText="1"/>
    </xf>
    <xf numFmtId="0" fontId="11" fillId="5" borderId="25" xfId="0" applyFont="1" applyFill="1" applyBorder="1" applyAlignment="1">
      <alignment horizontal="center" vertical="center" wrapText="1"/>
    </xf>
    <xf numFmtId="0" fontId="11" fillId="5" borderId="7" xfId="0" applyFont="1" applyFill="1" applyBorder="1" applyAlignment="1">
      <alignment horizontal="center" vertical="center" wrapText="1"/>
    </xf>
    <xf numFmtId="43" fontId="11" fillId="6" borderId="25" xfId="0" applyNumberFormat="1" applyFont="1" applyFill="1" applyBorder="1" applyAlignment="1">
      <alignment horizontal="center" vertical="center" wrapText="1"/>
    </xf>
    <xf numFmtId="0" fontId="2" fillId="0" borderId="21" xfId="0" applyFont="1" applyBorder="1" applyAlignment="1">
      <alignment wrapText="1"/>
    </xf>
    <xf numFmtId="17" fontId="0" fillId="0" borderId="9" xfId="0" applyNumberFormat="1" applyBorder="1" applyAlignment="1">
      <alignment horizontal="center" vertical="center" wrapText="1"/>
    </xf>
    <xf numFmtId="0" fontId="0" fillId="0" borderId="10" xfId="0" applyBorder="1" applyAlignment="1">
      <alignment horizontal="center" vertical="center" wrapText="1"/>
    </xf>
    <xf numFmtId="165" fontId="0" fillId="5" borderId="4" xfId="0" applyNumberFormat="1" applyFill="1" applyBorder="1" applyAlignment="1">
      <alignment horizontal="center" vertical="center"/>
    </xf>
    <xf numFmtId="165" fontId="0" fillId="5" borderId="10" xfId="0" applyNumberFormat="1" applyFill="1" applyBorder="1" applyAlignment="1">
      <alignment horizontal="center" vertical="center"/>
    </xf>
    <xf numFmtId="0" fontId="2" fillId="0" borderId="32" xfId="0" applyFont="1" applyBorder="1"/>
    <xf numFmtId="0" fontId="2" fillId="0" borderId="14" xfId="0" applyFont="1" applyBorder="1"/>
    <xf numFmtId="0" fontId="2" fillId="0" borderId="34" xfId="0" applyFont="1" applyBorder="1"/>
    <xf numFmtId="0" fontId="2" fillId="0" borderId="37" xfId="0" applyFont="1" applyBorder="1"/>
    <xf numFmtId="14" fontId="2" fillId="0" borderId="14" xfId="0" applyNumberFormat="1" applyFont="1" applyBorder="1"/>
    <xf numFmtId="14" fontId="2" fillId="0" borderId="37" xfId="0" applyNumberFormat="1" applyFont="1" applyBorder="1"/>
    <xf numFmtId="14" fontId="2" fillId="0" borderId="40" xfId="0" applyNumberFormat="1" applyFont="1" applyBorder="1"/>
    <xf numFmtId="14" fontId="2" fillId="0" borderId="21" xfId="0" applyNumberFormat="1" applyFont="1" applyBorder="1"/>
    <xf numFmtId="17" fontId="0" fillId="0" borderId="10" xfId="0" applyNumberFormat="1" applyBorder="1" applyAlignment="1">
      <alignment horizontal="center" vertical="center"/>
    </xf>
    <xf numFmtId="0" fontId="0" fillId="0" borderId="10" xfId="0" applyBorder="1" applyAlignment="1">
      <alignment horizontal="center" vertical="center"/>
    </xf>
    <xf numFmtId="0" fontId="2" fillId="0" borderId="22" xfId="0" applyFont="1" applyBorder="1"/>
    <xf numFmtId="0" fontId="2" fillId="0" borderId="33" xfId="0" applyFont="1" applyBorder="1"/>
    <xf numFmtId="0" fontId="2" fillId="0" borderId="25" xfId="0" applyFont="1" applyBorder="1"/>
    <xf numFmtId="0" fontId="2" fillId="0" borderId="8" xfId="0" applyFont="1" applyBorder="1"/>
    <xf numFmtId="14" fontId="2" fillId="0" borderId="25" xfId="0" applyNumberFormat="1" applyFont="1" applyBorder="1"/>
    <xf numFmtId="14" fontId="2" fillId="0" borderId="7" xfId="0" applyNumberFormat="1" applyFont="1" applyBorder="1"/>
    <xf numFmtId="14" fontId="2" fillId="0" borderId="35" xfId="0" applyNumberFormat="1" applyFont="1" applyBorder="1"/>
    <xf numFmtId="0" fontId="2" fillId="0" borderId="29" xfId="0" applyFont="1" applyBorder="1"/>
    <xf numFmtId="14" fontId="2" fillId="0" borderId="11" xfId="0" applyNumberFormat="1" applyFont="1" applyBorder="1"/>
    <xf numFmtId="14" fontId="2" fillId="0" borderId="1" xfId="0" applyNumberFormat="1" applyFont="1" applyBorder="1"/>
    <xf numFmtId="14" fontId="2" fillId="0" borderId="38" xfId="0" applyNumberFormat="1" applyFont="1" applyBorder="1"/>
    <xf numFmtId="0" fontId="2" fillId="0" borderId="36" xfId="0" applyFont="1" applyBorder="1"/>
    <xf numFmtId="0" fontId="2" fillId="0" borderId="39" xfId="0" applyFont="1" applyBorder="1"/>
    <xf numFmtId="14" fontId="2" fillId="0" borderId="19" xfId="0" applyNumberFormat="1" applyFont="1" applyBorder="1"/>
    <xf numFmtId="14" fontId="2" fillId="0" borderId="33" xfId="0" applyNumberFormat="1" applyFont="1" applyBorder="1"/>
    <xf numFmtId="14" fontId="2" fillId="0" borderId="31" xfId="0" applyNumberFormat="1" applyFont="1" applyBorder="1"/>
    <xf numFmtId="17" fontId="0" fillId="0" borderId="11" xfId="0" applyNumberFormat="1" applyBorder="1" applyAlignment="1">
      <alignment horizontal="center" vertical="center"/>
    </xf>
    <xf numFmtId="0" fontId="0" fillId="0" borderId="11" xfId="0" applyBorder="1" applyAlignment="1">
      <alignment horizontal="center" vertical="center"/>
    </xf>
    <xf numFmtId="165" fontId="0" fillId="5" borderId="11" xfId="0" applyNumberFormat="1" applyFill="1" applyBorder="1" applyAlignment="1">
      <alignment horizontal="center" vertical="center"/>
    </xf>
    <xf numFmtId="0" fontId="11" fillId="0" borderId="0" xfId="0" applyFont="1" applyAlignment="1">
      <alignment horizontal="right"/>
    </xf>
    <xf numFmtId="43" fontId="0" fillId="0" borderId="30" xfId="0" applyNumberFormat="1" applyBorder="1"/>
    <xf numFmtId="0" fontId="2" fillId="0" borderId="0" xfId="0" quotePrefix="1" applyFont="1"/>
    <xf numFmtId="0" fontId="12" fillId="0" borderId="0" xfId="0" applyFont="1" applyAlignment="1">
      <alignment horizontal="center"/>
    </xf>
    <xf numFmtId="0" fontId="17" fillId="0" borderId="0" xfId="0" applyFont="1" applyAlignment="1">
      <alignment horizontal="left" wrapText="1"/>
    </xf>
    <xf numFmtId="0" fontId="18" fillId="0" borderId="44" xfId="0" applyFont="1" applyBorder="1" applyAlignment="1">
      <alignment horizontal="center" wrapText="1"/>
    </xf>
    <xf numFmtId="10" fontId="18" fillId="0" borderId="44" xfId="0" applyNumberFormat="1" applyFont="1" applyBorder="1" applyAlignment="1">
      <alignment horizontal="center" wrapText="1"/>
    </xf>
    <xf numFmtId="44" fontId="18" fillId="0" borderId="44" xfId="2" applyFont="1" applyBorder="1" applyAlignment="1">
      <alignment horizontal="center" wrapText="1"/>
    </xf>
    <xf numFmtId="0" fontId="3" fillId="0" borderId="25" xfId="0" applyFont="1" applyBorder="1" applyAlignment="1">
      <alignment horizontal="center"/>
    </xf>
    <xf numFmtId="0" fontId="3" fillId="0" borderId="0" xfId="0" applyFont="1" applyAlignment="1">
      <alignment horizontal="center"/>
    </xf>
    <xf numFmtId="10" fontId="2" fillId="0" borderId="3" xfId="3" applyNumberFormat="1" applyFont="1" applyBorder="1" applyAlignment="1" applyProtection="1">
      <alignment horizontal="left" indent="2"/>
    </xf>
    <xf numFmtId="10" fontId="2" fillId="0" borderId="0" xfId="3" applyNumberFormat="1" applyFont="1" applyBorder="1" applyAlignment="1" applyProtection="1">
      <alignment horizontal="left" indent="2"/>
    </xf>
    <xf numFmtId="10" fontId="2" fillId="0" borderId="1" xfId="3" applyNumberFormat="1" applyFont="1" applyBorder="1" applyAlignment="1" applyProtection="1">
      <alignment horizontal="left" indent="2"/>
    </xf>
    <xf numFmtId="44" fontId="2" fillId="0" borderId="6" xfId="2" applyFont="1" applyBorder="1" applyAlignment="1" applyProtection="1">
      <alignment horizontal="center"/>
    </xf>
    <xf numFmtId="10" fontId="2" fillId="0" borderId="8" xfId="3" applyNumberFormat="1" applyFont="1" applyBorder="1" applyAlignment="1">
      <alignment horizontal="left" indent="2"/>
    </xf>
    <xf numFmtId="0" fontId="3" fillId="0" borderId="24" xfId="0" applyFont="1" applyBorder="1" applyAlignment="1">
      <alignment horizontal="center"/>
    </xf>
    <xf numFmtId="10" fontId="2" fillId="0" borderId="0" xfId="0" applyNumberFormat="1" applyFont="1" applyAlignment="1">
      <alignment horizontal="center"/>
    </xf>
    <xf numFmtId="10" fontId="2" fillId="0" borderId="0" xfId="0" applyNumberFormat="1" applyFont="1" applyAlignment="1">
      <alignment horizontal="left" indent="2"/>
    </xf>
    <xf numFmtId="10" fontId="2" fillId="0" borderId="8" xfId="0" applyNumberFormat="1" applyFont="1" applyBorder="1" applyAlignment="1">
      <alignment horizontal="left" indent="2"/>
    </xf>
    <xf numFmtId="0" fontId="3" fillId="0" borderId="0" xfId="0" applyFont="1" applyAlignment="1">
      <alignment horizontal="right"/>
    </xf>
    <xf numFmtId="0" fontId="2" fillId="0" borderId="0" xfId="0" applyFont="1" applyAlignment="1">
      <alignment horizontal="right"/>
    </xf>
    <xf numFmtId="10" fontId="2" fillId="0" borderId="46" xfId="3" applyNumberFormat="1" applyFont="1" applyBorder="1" applyAlignment="1" applyProtection="1">
      <alignment horizontal="left" indent="2"/>
    </xf>
    <xf numFmtId="10" fontId="2" fillId="0" borderId="47" xfId="3" applyNumberFormat="1" applyFont="1" applyBorder="1" applyAlignment="1" applyProtection="1">
      <alignment horizontal="left" indent="2"/>
    </xf>
    <xf numFmtId="10" fontId="2" fillId="0" borderId="29" xfId="3" applyNumberFormat="1" applyFont="1" applyBorder="1" applyAlignment="1" applyProtection="1">
      <alignment horizontal="left" indent="2"/>
    </xf>
    <xf numFmtId="2" fontId="2" fillId="0" borderId="24" xfId="0" applyNumberFormat="1" applyFont="1" applyBorder="1" applyAlignment="1">
      <alignment horizontal="center"/>
    </xf>
    <xf numFmtId="0" fontId="2" fillId="2" borderId="26" xfId="0" applyFont="1" applyFill="1" applyBorder="1" applyAlignment="1" applyProtection="1">
      <alignment horizontal="center"/>
      <protection locked="0"/>
    </xf>
    <xf numFmtId="10" fontId="2" fillId="0" borderId="17" xfId="0" applyNumberFormat="1" applyFont="1" applyBorder="1" applyAlignment="1">
      <alignment horizontal="left" indent="2"/>
    </xf>
    <xf numFmtId="164" fontId="2" fillId="0" borderId="19" xfId="0" applyNumberFormat="1" applyFont="1" applyBorder="1" applyAlignment="1">
      <alignment horizontal="center"/>
    </xf>
    <xf numFmtId="0" fontId="3" fillId="0" borderId="0" xfId="0" applyFont="1" applyAlignment="1">
      <alignment horizontal="left"/>
    </xf>
    <xf numFmtId="2" fontId="2" fillId="2" borderId="9" xfId="0" applyNumberFormat="1" applyFont="1" applyFill="1" applyBorder="1" applyAlignment="1" applyProtection="1">
      <alignment horizontal="center"/>
      <protection locked="0"/>
    </xf>
    <xf numFmtId="2" fontId="2" fillId="2" borderId="10" xfId="0" applyNumberFormat="1" applyFont="1" applyFill="1" applyBorder="1" applyAlignment="1" applyProtection="1">
      <alignment horizontal="center"/>
      <protection locked="0"/>
    </xf>
    <xf numFmtId="2" fontId="2" fillId="2" borderId="11" xfId="0" applyNumberFormat="1" applyFont="1" applyFill="1" applyBorder="1" applyAlignment="1" applyProtection="1">
      <alignment horizontal="center"/>
      <protection locked="0"/>
    </xf>
    <xf numFmtId="44" fontId="2" fillId="0" borderId="9" xfId="2" applyFont="1" applyFill="1" applyBorder="1" applyAlignment="1" applyProtection="1">
      <alignment horizontal="center"/>
    </xf>
    <xf numFmtId="44" fontId="2" fillId="0" borderId="10" xfId="2" applyFont="1" applyFill="1" applyBorder="1" applyAlignment="1" applyProtection="1">
      <alignment horizontal="center"/>
    </xf>
    <xf numFmtId="44" fontId="2" fillId="0" borderId="11" xfId="2" applyFont="1" applyFill="1" applyBorder="1" applyAlignment="1" applyProtection="1">
      <alignment horizontal="center"/>
    </xf>
    <xf numFmtId="0" fontId="3" fillId="0" borderId="25" xfId="0" applyFont="1" applyBorder="1" applyAlignment="1">
      <alignment horizontal="left" indent="2"/>
    </xf>
    <xf numFmtId="0" fontId="3" fillId="0" borderId="9" xfId="0" applyFont="1" applyBorder="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0" fontId="2" fillId="2" borderId="10" xfId="0" applyFont="1" applyFill="1" applyBorder="1" applyAlignment="1" applyProtection="1">
      <alignment horizontal="center"/>
      <protection locked="0"/>
    </xf>
    <xf numFmtId="0" fontId="2" fillId="2" borderId="11" xfId="0" applyFont="1" applyFill="1" applyBorder="1" applyAlignment="1" applyProtection="1">
      <alignment horizontal="center"/>
      <protection locked="0"/>
    </xf>
    <xf numFmtId="44" fontId="2" fillId="2" borderId="10" xfId="2" applyFont="1" applyFill="1" applyBorder="1" applyAlignment="1" applyProtection="1">
      <alignment horizontal="center"/>
      <protection locked="0"/>
    </xf>
    <xf numFmtId="44" fontId="2" fillId="2" borderId="11" xfId="2" applyFont="1" applyFill="1" applyBorder="1" applyAlignment="1" applyProtection="1">
      <alignment horizontal="center"/>
      <protection locked="0"/>
    </xf>
    <xf numFmtId="10" fontId="2" fillId="0" borderId="9" xfId="3" applyNumberFormat="1" applyFont="1" applyBorder="1" applyAlignment="1" applyProtection="1">
      <alignment horizontal="left" indent="2"/>
    </xf>
    <xf numFmtId="10" fontId="2" fillId="0" borderId="10" xfId="3" applyNumberFormat="1" applyFont="1" applyBorder="1" applyAlignment="1" applyProtection="1">
      <alignment horizontal="left" indent="2"/>
    </xf>
    <xf numFmtId="10" fontId="2" fillId="0" borderId="11" xfId="3" applyNumberFormat="1" applyFont="1" applyBorder="1" applyAlignment="1" applyProtection="1">
      <alignment horizontal="left" indent="2"/>
    </xf>
    <xf numFmtId="44" fontId="2" fillId="0" borderId="25" xfId="2" applyFont="1" applyBorder="1" applyAlignment="1" applyProtection="1">
      <alignment horizontal="center"/>
    </xf>
    <xf numFmtId="44" fontId="2" fillId="0" borderId="9" xfId="0" applyNumberFormat="1" applyFont="1" applyBorder="1" applyAlignment="1">
      <alignment horizontal="center"/>
    </xf>
    <xf numFmtId="44" fontId="2" fillId="0" borderId="10" xfId="0" applyNumberFormat="1" applyFont="1" applyBorder="1" applyAlignment="1">
      <alignment horizontal="center"/>
    </xf>
    <xf numFmtId="44" fontId="2" fillId="0" borderId="11" xfId="0" applyNumberFormat="1" applyFont="1" applyBorder="1" applyAlignment="1">
      <alignment horizontal="center"/>
    </xf>
    <xf numFmtId="0" fontId="2" fillId="2" borderId="10" xfId="3" applyNumberFormat="1" applyFont="1" applyFill="1" applyBorder="1" applyAlignment="1" applyProtection="1">
      <alignment horizontal="center"/>
      <protection locked="0"/>
    </xf>
    <xf numFmtId="0" fontId="2" fillId="2" borderId="11" xfId="3" applyNumberFormat="1" applyFont="1" applyFill="1" applyBorder="1" applyAlignment="1" applyProtection="1">
      <alignment horizontal="center"/>
      <protection locked="0"/>
    </xf>
    <xf numFmtId="0" fontId="2" fillId="2" borderId="9" xfId="3" applyNumberFormat="1" applyFont="1" applyFill="1" applyBorder="1" applyAlignment="1" applyProtection="1">
      <alignment horizontal="center"/>
      <protection locked="0"/>
    </xf>
    <xf numFmtId="1" fontId="18" fillId="0" borderId="44" xfId="0" applyNumberFormat="1" applyFont="1" applyBorder="1" applyAlignment="1">
      <alignment horizontal="center" wrapText="1"/>
    </xf>
    <xf numFmtId="0" fontId="16" fillId="0" borderId="44" xfId="0" applyFont="1" applyBorder="1" applyAlignment="1">
      <alignment horizontal="center" vertical="center" wrapText="1"/>
    </xf>
    <xf numFmtId="10" fontId="2" fillId="0" borderId="3" xfId="3" applyNumberFormat="1" applyFont="1" applyBorder="1" applyAlignment="1" applyProtection="1">
      <alignment horizontal="center"/>
    </xf>
    <xf numFmtId="10" fontId="2" fillId="0" borderId="0" xfId="3" applyNumberFormat="1" applyFont="1" applyBorder="1" applyAlignment="1" applyProtection="1">
      <alignment horizontal="center"/>
    </xf>
    <xf numFmtId="10" fontId="2" fillId="0" borderId="1" xfId="3" applyNumberFormat="1" applyFont="1" applyBorder="1" applyAlignment="1" applyProtection="1">
      <alignment horizontal="center"/>
    </xf>
    <xf numFmtId="10" fontId="2" fillId="2" borderId="3" xfId="3" applyNumberFormat="1" applyFont="1" applyFill="1" applyBorder="1" applyAlignment="1" applyProtection="1">
      <alignment horizontal="center"/>
      <protection locked="0"/>
    </xf>
    <xf numFmtId="10" fontId="2" fillId="2" borderId="0" xfId="3" applyNumberFormat="1" applyFont="1" applyFill="1" applyBorder="1" applyAlignment="1" applyProtection="1">
      <alignment horizontal="center"/>
      <protection locked="0"/>
    </xf>
    <xf numFmtId="10" fontId="2" fillId="2" borderId="1" xfId="3" applyNumberFormat="1" applyFont="1" applyFill="1" applyBorder="1" applyAlignment="1" applyProtection="1">
      <alignment horizontal="center"/>
      <protection locked="0"/>
    </xf>
    <xf numFmtId="0" fontId="2" fillId="0" borderId="16" xfId="0" applyFont="1" applyBorder="1" applyAlignment="1">
      <alignment horizontal="left" vertical="top" indent="4"/>
    </xf>
    <xf numFmtId="0" fontId="2" fillId="0" borderId="16" xfId="0" applyFont="1" applyBorder="1" applyAlignment="1">
      <alignment horizontal="left" vertical="top" indent="7"/>
    </xf>
    <xf numFmtId="0" fontId="19" fillId="0" borderId="17" xfId="4" applyFont="1" applyBorder="1" applyProtection="1"/>
    <xf numFmtId="10" fontId="0" fillId="5" borderId="4" xfId="3" applyNumberFormat="1" applyFont="1" applyFill="1" applyBorder="1" applyAlignment="1">
      <alignment horizontal="center" vertical="center"/>
    </xf>
    <xf numFmtId="43" fontId="0" fillId="5" borderId="10" xfId="1" applyFont="1" applyFill="1" applyBorder="1" applyAlignment="1">
      <alignment horizontal="center" vertical="center"/>
    </xf>
    <xf numFmtId="43" fontId="0" fillId="6" borderId="10" xfId="0" applyNumberFormat="1" applyFill="1" applyBorder="1" applyAlignment="1">
      <alignment horizontal="center" vertical="center"/>
    </xf>
    <xf numFmtId="44" fontId="0" fillId="5" borderId="0" xfId="0" applyNumberFormat="1" applyFill="1" applyAlignment="1">
      <alignment horizontal="center" vertical="center"/>
    </xf>
    <xf numFmtId="44" fontId="0" fillId="5" borderId="29" xfId="0" applyNumberFormat="1" applyFill="1" applyBorder="1" applyAlignment="1">
      <alignment horizontal="center" vertical="center"/>
    </xf>
    <xf numFmtId="43" fontId="0" fillId="6" borderId="11" xfId="0" applyNumberFormat="1" applyFill="1" applyBorder="1" applyAlignment="1">
      <alignment horizontal="center" vertical="center"/>
    </xf>
    <xf numFmtId="44" fontId="0" fillId="7" borderId="0" xfId="0" applyNumberFormat="1" applyFill="1" applyAlignment="1">
      <alignment horizontal="center" vertical="center"/>
    </xf>
    <xf numFmtId="0" fontId="3" fillId="0" borderId="0" xfId="0" applyFont="1" applyAlignment="1">
      <alignment horizontal="left" vertical="top" indent="3"/>
    </xf>
    <xf numFmtId="0" fontId="3" fillId="0" borderId="0" xfId="0" applyFont="1" applyAlignment="1">
      <alignment vertical="center"/>
    </xf>
    <xf numFmtId="0" fontId="3" fillId="0" borderId="0" xfId="0" applyFont="1" applyAlignment="1">
      <alignment horizontal="left" vertical="top"/>
    </xf>
    <xf numFmtId="0" fontId="3" fillId="0" borderId="18" xfId="0" applyFont="1" applyBorder="1" applyAlignment="1">
      <alignment vertical="top"/>
    </xf>
    <xf numFmtId="0" fontId="3" fillId="0" borderId="19" xfId="0" applyFont="1" applyBorder="1" applyAlignment="1">
      <alignment vertical="top"/>
    </xf>
    <xf numFmtId="0" fontId="2" fillId="0" borderId="0" xfId="0" applyFont="1" applyAlignment="1">
      <alignment horizontal="left" vertical="top" indent="3"/>
    </xf>
    <xf numFmtId="0" fontId="12" fillId="0" borderId="0" xfId="0" applyFont="1"/>
    <xf numFmtId="14" fontId="13" fillId="0" borderId="0" xfId="0" applyNumberFormat="1" applyFont="1"/>
    <xf numFmtId="0" fontId="2" fillId="0" borderId="4" xfId="0" applyFont="1" applyBorder="1" applyAlignment="1">
      <alignment horizontal="center"/>
    </xf>
    <xf numFmtId="0" fontId="2" fillId="2" borderId="6" xfId="1" applyNumberFormat="1" applyFont="1" applyFill="1" applyBorder="1" applyAlignment="1" applyProtection="1">
      <alignment horizontal="left"/>
      <protection locked="0"/>
    </xf>
    <xf numFmtId="0" fontId="2" fillId="2" borderId="8" xfId="1" applyNumberFormat="1" applyFont="1" applyFill="1" applyBorder="1" applyAlignment="1" applyProtection="1">
      <alignment horizontal="left"/>
      <protection locked="0"/>
    </xf>
    <xf numFmtId="49" fontId="2" fillId="2" borderId="6" xfId="1" applyNumberFormat="1" applyFont="1" applyFill="1" applyBorder="1" applyAlignment="1" applyProtection="1">
      <alignment horizontal="left"/>
      <protection locked="0"/>
    </xf>
    <xf numFmtId="49" fontId="2" fillId="2" borderId="8" xfId="1" applyNumberFormat="1" applyFont="1" applyFill="1" applyBorder="1" applyAlignment="1" applyProtection="1">
      <alignment horizontal="left"/>
      <protection locked="0"/>
    </xf>
    <xf numFmtId="43" fontId="2" fillId="2" borderId="6" xfId="1" applyFont="1" applyFill="1" applyBorder="1" applyAlignment="1" applyProtection="1">
      <alignment horizontal="left"/>
      <protection locked="0"/>
    </xf>
    <xf numFmtId="43" fontId="2" fillId="2" borderId="8" xfId="1" applyFont="1" applyFill="1" applyBorder="1" applyAlignment="1" applyProtection="1">
      <alignment horizontal="left"/>
      <protection locked="0"/>
    </xf>
    <xf numFmtId="0" fontId="17" fillId="0" borderId="0" xfId="0" applyFont="1" applyAlignment="1">
      <alignment horizontal="center" wrapText="1"/>
    </xf>
    <xf numFmtId="0" fontId="2" fillId="2" borderId="1" xfId="0" applyFont="1" applyFill="1" applyBorder="1" applyAlignment="1" applyProtection="1">
      <alignment horizontal="center"/>
      <protection locked="0"/>
    </xf>
    <xf numFmtId="0" fontId="2" fillId="2" borderId="27" xfId="0" applyFont="1" applyFill="1" applyBorder="1" applyAlignment="1" applyProtection="1">
      <alignment horizontal="center"/>
      <protection locked="0"/>
    </xf>
    <xf numFmtId="0" fontId="2" fillId="2" borderId="0" xfId="0" applyFont="1" applyFill="1" applyAlignment="1" applyProtection="1">
      <alignment horizontal="center"/>
      <protection locked="0"/>
    </xf>
    <xf numFmtId="0" fontId="2" fillId="2" borderId="17" xfId="0" applyFont="1" applyFill="1" applyBorder="1" applyAlignment="1" applyProtection="1">
      <alignment horizontal="center"/>
      <protection locked="0"/>
    </xf>
    <xf numFmtId="0" fontId="16" fillId="0" borderId="0" xfId="0" applyFont="1" applyAlignment="1">
      <alignment horizontal="center" vertical="center" wrapText="1"/>
    </xf>
    <xf numFmtId="43" fontId="17" fillId="0" borderId="0" xfId="0" applyNumberFormat="1" applyFont="1" applyAlignment="1">
      <alignment horizontal="left" wrapText="1"/>
    </xf>
    <xf numFmtId="0" fontId="17" fillId="0" borderId="0" xfId="0" applyFont="1" applyAlignment="1">
      <alignment horizontal="left" wrapText="1"/>
    </xf>
    <xf numFmtId="0" fontId="18" fillId="0" borderId="0" xfId="0" applyFont="1" applyAlignment="1">
      <alignment horizontal="left" wrapText="1"/>
    </xf>
    <xf numFmtId="43" fontId="11" fillId="0" borderId="1" xfId="0" applyNumberFormat="1" applyFont="1" applyBorder="1" applyAlignment="1">
      <alignment horizontal="left"/>
    </xf>
    <xf numFmtId="0" fontId="11" fillId="0" borderId="1" xfId="0" applyFont="1" applyBorder="1" applyAlignment="1">
      <alignment horizontal="left"/>
    </xf>
    <xf numFmtId="14" fontId="11" fillId="8" borderId="1" xfId="0" applyNumberFormat="1" applyFont="1" applyFill="1" applyBorder="1" applyAlignment="1">
      <alignment horizontal="center"/>
    </xf>
    <xf numFmtId="14" fontId="11" fillId="8" borderId="7" xfId="0" applyNumberFormat="1" applyFont="1" applyFill="1" applyBorder="1" applyAlignment="1">
      <alignment horizontal="center"/>
    </xf>
    <xf numFmtId="0" fontId="17" fillId="0" borderId="0" xfId="0" applyFont="1" applyAlignment="1">
      <alignment horizontal="left" vertical="top"/>
    </xf>
    <xf numFmtId="0" fontId="17" fillId="0" borderId="41" xfId="0" applyFont="1" applyBorder="1" applyAlignment="1">
      <alignment horizontal="left" vertic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18" fillId="0" borderId="42" xfId="0" applyFont="1" applyBorder="1" applyAlignment="1">
      <alignment horizontal="center" wrapText="1"/>
    </xf>
    <xf numFmtId="0" fontId="18" fillId="0" borderId="43" xfId="0" applyFont="1" applyBorder="1" applyAlignment="1">
      <alignment horizontal="center" wrapText="1"/>
    </xf>
    <xf numFmtId="0" fontId="17" fillId="0" borderId="0" xfId="0" applyFont="1" applyAlignment="1">
      <alignment horizontal="left" vertical="top" wrapText="1"/>
    </xf>
    <xf numFmtId="0" fontId="17" fillId="0" borderId="45" xfId="0" applyFont="1" applyBorder="1" applyAlignment="1">
      <alignment horizontal="left" vertical="center" wrapText="1"/>
    </xf>
    <xf numFmtId="0" fontId="18" fillId="0" borderId="0" xfId="0" applyFont="1" applyAlignment="1">
      <alignment horizontal="left" vertical="top" wrapText="1"/>
    </xf>
    <xf numFmtId="44" fontId="11" fillId="8" borderId="1" xfId="2" applyFont="1" applyFill="1" applyBorder="1" applyAlignment="1" applyProtection="1">
      <alignment horizontal="center"/>
    </xf>
    <xf numFmtId="7" fontId="11" fillId="8" borderId="1" xfId="2" applyNumberFormat="1" applyFont="1" applyFill="1" applyBorder="1" applyAlignment="1" applyProtection="1">
      <alignment horizontal="center"/>
    </xf>
    <xf numFmtId="0" fontId="2" fillId="0" borderId="26" xfId="0" applyFont="1" applyBorder="1" applyAlignment="1">
      <alignment horizontal="left" vertical="center" wrapText="1"/>
    </xf>
    <xf numFmtId="0" fontId="2" fillId="0" borderId="17" xfId="0" applyFont="1" applyBorder="1" applyAlignment="1">
      <alignment horizontal="left" vertical="center" wrapText="1"/>
    </xf>
    <xf numFmtId="0" fontId="2" fillId="0" borderId="27" xfId="0" applyFont="1" applyBorder="1" applyAlignment="1">
      <alignment horizontal="left" vertical="center" wrapText="1"/>
    </xf>
    <xf numFmtId="0" fontId="3" fillId="4" borderId="13" xfId="0" applyFont="1" applyFill="1" applyBorder="1" applyAlignment="1">
      <alignment horizontal="left" vertical="top"/>
    </xf>
    <xf numFmtId="0" fontId="3" fillId="4" borderId="14" xfId="0" applyFont="1" applyFill="1" applyBorder="1" applyAlignment="1">
      <alignment horizontal="left" vertical="top"/>
    </xf>
    <xf numFmtId="0" fontId="3" fillId="4" borderId="15" xfId="0" applyFont="1" applyFill="1" applyBorder="1" applyAlignment="1">
      <alignment horizontal="left" vertical="top"/>
    </xf>
    <xf numFmtId="0" fontId="2" fillId="2" borderId="3" xfId="0" applyFont="1" applyFill="1" applyBorder="1" applyAlignment="1" applyProtection="1">
      <alignment horizontal="center"/>
      <protection locked="0"/>
    </xf>
    <xf numFmtId="0" fontId="2" fillId="2" borderId="26" xfId="0" applyFont="1" applyFill="1" applyBorder="1" applyAlignment="1" applyProtection="1">
      <alignment horizontal="center"/>
      <protection locked="0"/>
    </xf>
    <xf numFmtId="0" fontId="3" fillId="0" borderId="7" xfId="0" applyFont="1" applyBorder="1" applyAlignment="1">
      <alignment horizontal="center"/>
    </xf>
    <xf numFmtId="0" fontId="3" fillId="0" borderId="28" xfId="0" applyFont="1" applyBorder="1" applyAlignment="1">
      <alignment horizontal="center"/>
    </xf>
    <xf numFmtId="0" fontId="3" fillId="0" borderId="6" xfId="0" applyFont="1" applyBorder="1" applyAlignment="1">
      <alignment horizontal="center"/>
    </xf>
    <xf numFmtId="0" fontId="2" fillId="2" borderId="2" xfId="1" applyNumberFormat="1" applyFont="1" applyFill="1" applyBorder="1" applyAlignment="1" applyProtection="1">
      <alignment horizontal="center" wrapText="1"/>
      <protection locked="0"/>
    </xf>
    <xf numFmtId="0" fontId="2" fillId="2" borderId="26" xfId="1" applyNumberFormat="1" applyFont="1" applyFill="1" applyBorder="1" applyAlignment="1" applyProtection="1">
      <alignment horizontal="center" wrapText="1"/>
      <protection locked="0"/>
    </xf>
    <xf numFmtId="0" fontId="2" fillId="2" borderId="4" xfId="1" applyNumberFormat="1" applyFont="1" applyFill="1" applyBorder="1" applyAlignment="1" applyProtection="1">
      <alignment horizontal="center" wrapText="1"/>
      <protection locked="0"/>
    </xf>
    <xf numFmtId="0" fontId="2" fillId="2" borderId="17" xfId="1" applyNumberFormat="1" applyFont="1" applyFill="1" applyBorder="1" applyAlignment="1" applyProtection="1">
      <alignment horizontal="center" wrapText="1"/>
      <protection locked="0"/>
    </xf>
    <xf numFmtId="0" fontId="2" fillId="2" borderId="5" xfId="1" applyNumberFormat="1" applyFont="1" applyFill="1" applyBorder="1" applyAlignment="1" applyProtection="1">
      <alignment horizontal="center" wrapText="1"/>
      <protection locked="0"/>
    </xf>
    <xf numFmtId="0" fontId="2" fillId="2" borderId="27" xfId="1" applyNumberFormat="1" applyFont="1" applyFill="1" applyBorder="1" applyAlignment="1" applyProtection="1">
      <alignment horizontal="center" wrapText="1"/>
      <protection locked="0"/>
    </xf>
    <xf numFmtId="0" fontId="3" fillId="4" borderId="13" xfId="0" applyFont="1" applyFill="1" applyBorder="1" applyAlignment="1">
      <alignment horizontal="left" vertical="center"/>
    </xf>
    <xf numFmtId="0" fontId="3" fillId="4" borderId="14" xfId="0" applyFont="1" applyFill="1" applyBorder="1" applyAlignment="1">
      <alignment horizontal="left" vertical="center"/>
    </xf>
    <xf numFmtId="0" fontId="3" fillId="4" borderId="15" xfId="0" applyFont="1" applyFill="1" applyBorder="1" applyAlignment="1">
      <alignment horizontal="left" vertical="center"/>
    </xf>
    <xf numFmtId="0" fontId="2" fillId="0" borderId="16" xfId="0" applyFont="1" applyBorder="1" applyAlignment="1">
      <alignment horizontal="left" vertical="top" indent="3"/>
    </xf>
    <xf numFmtId="0" fontId="2" fillId="0" borderId="0" xfId="0" applyFont="1" applyAlignment="1">
      <alignment horizontal="left" vertical="top" indent="3"/>
    </xf>
    <xf numFmtId="49" fontId="2" fillId="2" borderId="6" xfId="1" quotePrefix="1" applyNumberFormat="1" applyFont="1" applyFill="1" applyBorder="1" applyAlignment="1" applyProtection="1">
      <alignment horizontal="left"/>
      <protection locked="0"/>
    </xf>
    <xf numFmtId="0" fontId="2" fillId="2" borderId="2" xfId="1" applyNumberFormat="1" applyFont="1" applyFill="1" applyBorder="1" applyAlignment="1" applyProtection="1">
      <alignment horizontal="left" vertical="top" wrapText="1"/>
      <protection locked="0"/>
    </xf>
    <xf numFmtId="0" fontId="2" fillId="2" borderId="26" xfId="1" applyNumberFormat="1" applyFont="1" applyFill="1" applyBorder="1" applyAlignment="1" applyProtection="1">
      <alignment horizontal="left" vertical="top" wrapText="1"/>
      <protection locked="0"/>
    </xf>
    <xf numFmtId="0" fontId="2" fillId="2" borderId="4" xfId="1" applyNumberFormat="1" applyFont="1" applyFill="1" applyBorder="1" applyAlignment="1" applyProtection="1">
      <alignment horizontal="left" vertical="top" wrapText="1"/>
      <protection locked="0"/>
    </xf>
    <xf numFmtId="0" fontId="2" fillId="2" borderId="17" xfId="1" applyNumberFormat="1" applyFont="1" applyFill="1" applyBorder="1" applyAlignment="1" applyProtection="1">
      <alignment horizontal="left" vertical="top" wrapText="1"/>
      <protection locked="0"/>
    </xf>
    <xf numFmtId="0" fontId="2" fillId="2" borderId="5" xfId="1" applyNumberFormat="1" applyFont="1" applyFill="1" applyBorder="1" applyAlignment="1" applyProtection="1">
      <alignment horizontal="left" vertical="top" wrapText="1"/>
      <protection locked="0"/>
    </xf>
    <xf numFmtId="0" fontId="2" fillId="2" borderId="27" xfId="1" applyNumberFormat="1" applyFont="1" applyFill="1" applyBorder="1" applyAlignment="1" applyProtection="1">
      <alignment horizontal="left" vertical="top" wrapText="1"/>
      <protection locked="0"/>
    </xf>
    <xf numFmtId="0" fontId="12" fillId="0" borderId="0" xfId="0" applyFont="1" applyAlignment="1">
      <alignment horizontal="center"/>
    </xf>
    <xf numFmtId="14" fontId="13" fillId="0" borderId="1" xfId="0" applyNumberFormat="1" applyFont="1" applyBorder="1" applyAlignment="1">
      <alignment horizontal="center"/>
    </xf>
  </cellXfs>
  <cellStyles count="5">
    <cellStyle name="Comma" xfId="1" builtinId="3"/>
    <cellStyle name="Currency" xfId="2" builtinId="4"/>
    <cellStyle name="Hyperlink" xfId="4" builtinId="8"/>
    <cellStyle name="Normal" xfId="0" builtinId="0"/>
    <cellStyle name="Percent" xfId="3" builtinId="5"/>
  </cellStyles>
  <dxfs count="21">
    <dxf>
      <font>
        <strike val="0"/>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37</xdr:col>
      <xdr:colOff>123825</xdr:colOff>
      <xdr:row>79</xdr:row>
      <xdr:rowOff>133350</xdr:rowOff>
    </xdr:from>
    <xdr:ext cx="3037709" cy="420369"/>
    <xdr:pic>
      <xdr:nvPicPr>
        <xdr:cNvPr id="22" name="image1.jpeg" descr="A close up of a sign&#10;&#10;Description automatically generated">
          <a:extLst>
            <a:ext uri="{FF2B5EF4-FFF2-40B4-BE49-F238E27FC236}">
              <a16:creationId xmlns:a16="http://schemas.microsoft.com/office/drawing/2014/main" id="{0CB6B554-DFEB-4483-8DDD-298F3C6FF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 y="533400"/>
          <a:ext cx="3037709" cy="420369"/>
        </a:xfrm>
        <a:prstGeom prst="rect">
          <a:avLst/>
        </a:prstGeom>
      </xdr:spPr>
    </xdr:pic>
    <xdr:clientData/>
  </xdr:oneCellAnchor>
  <xdr:oneCellAnchor>
    <xdr:from>
      <xdr:col>37</xdr:col>
      <xdr:colOff>15082</xdr:colOff>
      <xdr:row>83</xdr:row>
      <xdr:rowOff>219983</xdr:rowOff>
    </xdr:from>
    <xdr:ext cx="2486660" cy="0"/>
    <xdr:sp macro="" textlink="">
      <xdr:nvSpPr>
        <xdr:cNvPr id="23" name="Shape 3">
          <a:extLst>
            <a:ext uri="{FF2B5EF4-FFF2-40B4-BE49-F238E27FC236}">
              <a16:creationId xmlns:a16="http://schemas.microsoft.com/office/drawing/2014/main" id="{48D55992-69D4-4FFD-8F57-91C8BA3B9EA6}"/>
            </a:ext>
          </a:extLst>
        </xdr:cNvPr>
        <xdr:cNvSpPr/>
      </xdr:nvSpPr>
      <xdr:spPr>
        <a:xfrm>
          <a:off x="28036441" y="17418561"/>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40</xdr:col>
      <xdr:colOff>40638</xdr:colOff>
      <xdr:row>81</xdr:row>
      <xdr:rowOff>302136</xdr:rowOff>
    </xdr:from>
    <xdr:ext cx="2486660" cy="0"/>
    <xdr:sp macro="" textlink="">
      <xdr:nvSpPr>
        <xdr:cNvPr id="24" name="Shape 4">
          <a:extLst>
            <a:ext uri="{FF2B5EF4-FFF2-40B4-BE49-F238E27FC236}">
              <a16:creationId xmlns:a16="http://schemas.microsoft.com/office/drawing/2014/main" id="{D93BF11D-F5AB-4F15-97D1-2D0DBB1AFD4E}"/>
            </a:ext>
          </a:extLst>
        </xdr:cNvPr>
        <xdr:cNvSpPr/>
      </xdr:nvSpPr>
      <xdr:spPr>
        <a:xfrm>
          <a:off x="3479163" y="2188086"/>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37</xdr:col>
      <xdr:colOff>17860</xdr:colOff>
      <xdr:row>85</xdr:row>
      <xdr:rowOff>194402</xdr:rowOff>
    </xdr:from>
    <xdr:ext cx="5929312" cy="45719"/>
    <xdr:sp macro="" textlink="">
      <xdr:nvSpPr>
        <xdr:cNvPr id="25" name="Shape 6">
          <a:extLst>
            <a:ext uri="{FF2B5EF4-FFF2-40B4-BE49-F238E27FC236}">
              <a16:creationId xmlns:a16="http://schemas.microsoft.com/office/drawing/2014/main" id="{ABD7DFA5-A5C2-461F-92C6-CF769F1A3A3A}"/>
            </a:ext>
          </a:extLst>
        </xdr:cNvPr>
        <xdr:cNvSpPr/>
      </xdr:nvSpPr>
      <xdr:spPr>
        <a:xfrm flipV="1">
          <a:off x="28039219" y="17845418"/>
          <a:ext cx="5929312" cy="45719"/>
        </a:xfrm>
        <a:custGeom>
          <a:avLst/>
          <a:gdLst/>
          <a:ahLst/>
          <a:cxnLst/>
          <a:rect l="0" t="0" r="0" b="0"/>
          <a:pathLst>
            <a:path w="5981700">
              <a:moveTo>
                <a:pt x="0" y="0"/>
              </a:moveTo>
              <a:lnTo>
                <a:pt x="5981700" y="0"/>
              </a:lnTo>
            </a:path>
          </a:pathLst>
        </a:custGeom>
        <a:ln w="19050">
          <a:solidFill>
            <a:srgbClr val="000000"/>
          </a:solidFill>
        </a:ln>
      </xdr:spPr>
    </xdr:sp>
    <xdr:clientData/>
  </xdr:oneCellAnchor>
  <xdr:oneCellAnchor>
    <xdr:from>
      <xdr:col>37</xdr:col>
      <xdr:colOff>12700</xdr:colOff>
      <xdr:row>93</xdr:row>
      <xdr:rowOff>581259</xdr:rowOff>
    </xdr:from>
    <xdr:ext cx="2922191" cy="45719"/>
    <xdr:sp macro="" textlink="">
      <xdr:nvSpPr>
        <xdr:cNvPr id="26" name="Shape 7">
          <a:extLst>
            <a:ext uri="{FF2B5EF4-FFF2-40B4-BE49-F238E27FC236}">
              <a16:creationId xmlns:a16="http://schemas.microsoft.com/office/drawing/2014/main" id="{A29EDF68-422F-47BB-8255-0A46E28CC889}"/>
            </a:ext>
          </a:extLst>
        </xdr:cNvPr>
        <xdr:cNvSpPr/>
      </xdr:nvSpPr>
      <xdr:spPr>
        <a:xfrm flipV="1">
          <a:off x="28034059" y="21964884"/>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27" name="Shape 8">
          <a:extLst>
            <a:ext uri="{FF2B5EF4-FFF2-40B4-BE49-F238E27FC236}">
              <a16:creationId xmlns:a16="http://schemas.microsoft.com/office/drawing/2014/main" id="{C29F3590-320A-47B0-A39C-3236AFC850EF}"/>
            </a:ext>
          </a:extLst>
        </xdr:cNvPr>
        <xdr:cNvSpPr/>
      </xdr:nvSpPr>
      <xdr:spPr>
        <a:xfrm flipV="1">
          <a:off x="31293354" y="21964884"/>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28" name="Shape 9">
          <a:extLst>
            <a:ext uri="{FF2B5EF4-FFF2-40B4-BE49-F238E27FC236}">
              <a16:creationId xmlns:a16="http://schemas.microsoft.com/office/drawing/2014/main" id="{13AF46B4-AA51-47D6-AE18-226B5BFF06C1}"/>
            </a:ext>
          </a:extLst>
        </xdr:cNvPr>
        <xdr:cNvSpPr/>
      </xdr:nvSpPr>
      <xdr:spPr>
        <a:xfrm flipV="1">
          <a:off x="28034059" y="22572555"/>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29" name="Shape 10">
          <a:extLst>
            <a:ext uri="{FF2B5EF4-FFF2-40B4-BE49-F238E27FC236}">
              <a16:creationId xmlns:a16="http://schemas.microsoft.com/office/drawing/2014/main" id="{E9B96E91-947D-488F-8E15-480A5DC20965}"/>
            </a:ext>
          </a:extLst>
        </xdr:cNvPr>
        <xdr:cNvSpPr/>
      </xdr:nvSpPr>
      <xdr:spPr>
        <a:xfrm>
          <a:off x="31293354" y="22618273"/>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82</xdr:row>
      <xdr:rowOff>10647</xdr:rowOff>
    </xdr:from>
    <xdr:ext cx="2486660" cy="0"/>
    <xdr:sp macro="" textlink="">
      <xdr:nvSpPr>
        <xdr:cNvPr id="31" name="Shape 5">
          <a:extLst>
            <a:ext uri="{FF2B5EF4-FFF2-40B4-BE49-F238E27FC236}">
              <a16:creationId xmlns:a16="http://schemas.microsoft.com/office/drawing/2014/main" id="{A0821D05-FCD9-4217-BD43-6AABE74E4909}"/>
            </a:ext>
          </a:extLst>
        </xdr:cNvPr>
        <xdr:cNvSpPr/>
      </xdr:nvSpPr>
      <xdr:spPr>
        <a:xfrm>
          <a:off x="546100" y="2201397"/>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2" name="Shape 7">
          <a:extLst>
            <a:ext uri="{FF2B5EF4-FFF2-40B4-BE49-F238E27FC236}">
              <a16:creationId xmlns:a16="http://schemas.microsoft.com/office/drawing/2014/main" id="{087D460F-CCE8-4078-AE34-64567A199690}"/>
            </a:ext>
          </a:extLst>
        </xdr:cNvPr>
        <xdr:cNvSpPr/>
      </xdr:nvSpPr>
      <xdr:spPr>
        <a:xfrm flipV="1">
          <a:off x="29540200" y="22050609"/>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3" name="Shape 8">
          <a:extLst>
            <a:ext uri="{FF2B5EF4-FFF2-40B4-BE49-F238E27FC236}">
              <a16:creationId xmlns:a16="http://schemas.microsoft.com/office/drawing/2014/main" id="{48ED3416-9810-4345-8FC1-DC6BE3DCBDBE}"/>
            </a:ext>
          </a:extLst>
        </xdr:cNvPr>
        <xdr:cNvSpPr/>
      </xdr:nvSpPr>
      <xdr:spPr>
        <a:xfrm flipV="1">
          <a:off x="32797113" y="22050609"/>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4" name="Shape 9">
          <a:extLst>
            <a:ext uri="{FF2B5EF4-FFF2-40B4-BE49-F238E27FC236}">
              <a16:creationId xmlns:a16="http://schemas.microsoft.com/office/drawing/2014/main" id="{870D3F39-1235-44A4-8855-8B1BF4BDF04C}"/>
            </a:ext>
          </a:extLst>
        </xdr:cNvPr>
        <xdr:cNvSpPr/>
      </xdr:nvSpPr>
      <xdr:spPr>
        <a:xfrm flipV="1">
          <a:off x="29540200" y="22658280"/>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5" name="Shape 10">
          <a:extLst>
            <a:ext uri="{FF2B5EF4-FFF2-40B4-BE49-F238E27FC236}">
              <a16:creationId xmlns:a16="http://schemas.microsoft.com/office/drawing/2014/main" id="{0FE0647D-CF8B-4C11-A6EC-01858EF54E31}"/>
            </a:ext>
          </a:extLst>
        </xdr:cNvPr>
        <xdr:cNvSpPr/>
      </xdr:nvSpPr>
      <xdr:spPr>
        <a:xfrm>
          <a:off x="32797113" y="22703998"/>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6" name="Shape 7">
          <a:extLst>
            <a:ext uri="{FF2B5EF4-FFF2-40B4-BE49-F238E27FC236}">
              <a16:creationId xmlns:a16="http://schemas.microsoft.com/office/drawing/2014/main" id="{B6F443ED-C946-44F5-9EB4-8965BD4BF6D0}"/>
            </a:ext>
          </a:extLst>
        </xdr:cNvPr>
        <xdr:cNvSpPr/>
      </xdr:nvSpPr>
      <xdr:spPr>
        <a:xfrm flipV="1">
          <a:off x="29540200" y="22050609"/>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7" name="Shape 8">
          <a:extLst>
            <a:ext uri="{FF2B5EF4-FFF2-40B4-BE49-F238E27FC236}">
              <a16:creationId xmlns:a16="http://schemas.microsoft.com/office/drawing/2014/main" id="{9141C597-0390-4B19-8776-36CCE465C3D6}"/>
            </a:ext>
          </a:extLst>
        </xdr:cNvPr>
        <xdr:cNvSpPr/>
      </xdr:nvSpPr>
      <xdr:spPr>
        <a:xfrm flipV="1">
          <a:off x="32797113" y="22050609"/>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8" name="Shape 9">
          <a:extLst>
            <a:ext uri="{FF2B5EF4-FFF2-40B4-BE49-F238E27FC236}">
              <a16:creationId xmlns:a16="http://schemas.microsoft.com/office/drawing/2014/main" id="{697F759C-02E8-4901-99C1-506BEF53C705}"/>
            </a:ext>
          </a:extLst>
        </xdr:cNvPr>
        <xdr:cNvSpPr/>
      </xdr:nvSpPr>
      <xdr:spPr>
        <a:xfrm flipV="1">
          <a:off x="29540200" y="22658280"/>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9" name="Shape 10">
          <a:extLst>
            <a:ext uri="{FF2B5EF4-FFF2-40B4-BE49-F238E27FC236}">
              <a16:creationId xmlns:a16="http://schemas.microsoft.com/office/drawing/2014/main" id="{9450302E-2E2F-4CE3-A9D0-755685AB1EEC}"/>
            </a:ext>
          </a:extLst>
        </xdr:cNvPr>
        <xdr:cNvSpPr/>
      </xdr:nvSpPr>
      <xdr:spPr>
        <a:xfrm>
          <a:off x="32797113" y="22703998"/>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10" name="Shape 7">
          <a:extLst>
            <a:ext uri="{FF2B5EF4-FFF2-40B4-BE49-F238E27FC236}">
              <a16:creationId xmlns:a16="http://schemas.microsoft.com/office/drawing/2014/main" id="{781245FE-D5AC-4C6B-8D8B-210A0BA816CF}"/>
            </a:ext>
          </a:extLst>
        </xdr:cNvPr>
        <xdr:cNvSpPr/>
      </xdr:nvSpPr>
      <xdr:spPr>
        <a:xfrm flipV="1">
          <a:off x="29540200" y="22050609"/>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11" name="Shape 8">
          <a:extLst>
            <a:ext uri="{FF2B5EF4-FFF2-40B4-BE49-F238E27FC236}">
              <a16:creationId xmlns:a16="http://schemas.microsoft.com/office/drawing/2014/main" id="{7243C95C-7D6E-4A33-8BAC-085850338A6E}"/>
            </a:ext>
          </a:extLst>
        </xdr:cNvPr>
        <xdr:cNvSpPr/>
      </xdr:nvSpPr>
      <xdr:spPr>
        <a:xfrm flipV="1">
          <a:off x="32797113" y="22050609"/>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12" name="Shape 9">
          <a:extLst>
            <a:ext uri="{FF2B5EF4-FFF2-40B4-BE49-F238E27FC236}">
              <a16:creationId xmlns:a16="http://schemas.microsoft.com/office/drawing/2014/main" id="{E3B4886A-3D4D-4C99-870E-895F14C371AD}"/>
            </a:ext>
          </a:extLst>
        </xdr:cNvPr>
        <xdr:cNvSpPr/>
      </xdr:nvSpPr>
      <xdr:spPr>
        <a:xfrm flipV="1">
          <a:off x="29540200" y="22658280"/>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13" name="Shape 10">
          <a:extLst>
            <a:ext uri="{FF2B5EF4-FFF2-40B4-BE49-F238E27FC236}">
              <a16:creationId xmlns:a16="http://schemas.microsoft.com/office/drawing/2014/main" id="{6D58F695-5D5A-40BB-943D-D41520F8E1E6}"/>
            </a:ext>
          </a:extLst>
        </xdr:cNvPr>
        <xdr:cNvSpPr/>
      </xdr:nvSpPr>
      <xdr:spPr>
        <a:xfrm>
          <a:off x="32797113" y="22703998"/>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14" name="Shape 7">
          <a:extLst>
            <a:ext uri="{FF2B5EF4-FFF2-40B4-BE49-F238E27FC236}">
              <a16:creationId xmlns:a16="http://schemas.microsoft.com/office/drawing/2014/main" id="{1F2B3888-442F-4143-89A3-89177AD1A150}"/>
            </a:ext>
          </a:extLst>
        </xdr:cNvPr>
        <xdr:cNvSpPr/>
      </xdr:nvSpPr>
      <xdr:spPr>
        <a:xfrm flipV="1">
          <a:off x="29540200" y="22050609"/>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15" name="Shape 8">
          <a:extLst>
            <a:ext uri="{FF2B5EF4-FFF2-40B4-BE49-F238E27FC236}">
              <a16:creationId xmlns:a16="http://schemas.microsoft.com/office/drawing/2014/main" id="{E7480E6B-A2AA-4AFD-9604-43EF375E41D1}"/>
            </a:ext>
          </a:extLst>
        </xdr:cNvPr>
        <xdr:cNvSpPr/>
      </xdr:nvSpPr>
      <xdr:spPr>
        <a:xfrm flipV="1">
          <a:off x="32797113" y="22050609"/>
          <a:ext cx="2544208" cy="45719"/>
        </a:xfrm>
        <a:custGeom>
          <a:avLst/>
          <a:gdLst/>
          <a:ahLst/>
          <a:cxnLst/>
          <a:rect l="0" t="0" r="0" b="0"/>
          <a:pathLst>
            <a:path w="2253615">
              <a:moveTo>
                <a:pt x="0" y="0"/>
              </a:moveTo>
              <a:lnTo>
                <a:pt x="2253615" y="0"/>
              </a:lnTo>
            </a:path>
          </a:pathLst>
        </a:custGeom>
        <a:ln w="8763">
          <a:solidFill>
            <a:srgbClr val="000000"/>
          </a:solidFill>
        </a:ln>
      </xdr:spPr>
      <xdr:txBody>
        <a:bodyPr/>
        <a:lstStyle/>
        <a:p>
          <a:endParaRPr lang="en-US"/>
        </a:p>
      </xdr:txBody>
    </xdr:sp>
    <xdr:clientData/>
  </xdr:oneCellAnchor>
  <xdr:oneCellAnchor>
    <xdr:from>
      <xdr:col>37</xdr:col>
      <xdr:colOff>12700</xdr:colOff>
      <xdr:row>94</xdr:row>
      <xdr:rowOff>569805</xdr:rowOff>
    </xdr:from>
    <xdr:ext cx="2892425" cy="45719"/>
    <xdr:sp macro="" textlink="">
      <xdr:nvSpPr>
        <xdr:cNvPr id="16" name="Shape 9">
          <a:extLst>
            <a:ext uri="{FF2B5EF4-FFF2-40B4-BE49-F238E27FC236}">
              <a16:creationId xmlns:a16="http://schemas.microsoft.com/office/drawing/2014/main" id="{FD830A70-A494-4BFE-8564-493D4F27DF29}"/>
            </a:ext>
          </a:extLst>
        </xdr:cNvPr>
        <xdr:cNvSpPr/>
      </xdr:nvSpPr>
      <xdr:spPr>
        <a:xfrm flipV="1">
          <a:off x="29540200" y="22658280"/>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40</xdr:col>
      <xdr:colOff>31750</xdr:colOff>
      <xdr:row>83</xdr:row>
      <xdr:rowOff>222250</xdr:rowOff>
    </xdr:from>
    <xdr:ext cx="2486660" cy="0"/>
    <xdr:sp macro="" textlink="">
      <xdr:nvSpPr>
        <xdr:cNvPr id="17" name="Shape 4">
          <a:extLst>
            <a:ext uri="{FF2B5EF4-FFF2-40B4-BE49-F238E27FC236}">
              <a16:creationId xmlns:a16="http://schemas.microsoft.com/office/drawing/2014/main" id="{5DA5456B-2C05-41DD-AA99-B47F6D9AE2A5}"/>
            </a:ext>
          </a:extLst>
        </xdr:cNvPr>
        <xdr:cNvSpPr/>
      </xdr:nvSpPr>
      <xdr:spPr>
        <a:xfrm>
          <a:off x="32988250" y="17406938"/>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40</xdr:col>
      <xdr:colOff>40638</xdr:colOff>
      <xdr:row>83</xdr:row>
      <xdr:rowOff>302136</xdr:rowOff>
    </xdr:from>
    <xdr:ext cx="2486660" cy="0"/>
    <xdr:sp macro="" textlink="">
      <xdr:nvSpPr>
        <xdr:cNvPr id="18" name="Shape 4">
          <a:extLst>
            <a:ext uri="{FF2B5EF4-FFF2-40B4-BE49-F238E27FC236}">
              <a16:creationId xmlns:a16="http://schemas.microsoft.com/office/drawing/2014/main" id="{888096F1-8B3E-466F-9AB4-C3830552DCF4}"/>
            </a:ext>
          </a:extLst>
        </xdr:cNvPr>
        <xdr:cNvSpPr/>
      </xdr:nvSpPr>
      <xdr:spPr>
        <a:xfrm>
          <a:off x="32997138" y="16955011"/>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wsDr>
</file>

<file path=xl/drawings/drawing2.xml><?xml version="1.0" encoding="utf-8"?>
<xdr:wsDr xmlns:xdr="http://schemas.openxmlformats.org/drawingml/2006/spreadsheetDrawing" xmlns:a="http://schemas.openxmlformats.org/drawingml/2006/main">
  <xdr:oneCellAnchor>
    <xdr:from>
      <xdr:col>37</xdr:col>
      <xdr:colOff>123825</xdr:colOff>
      <xdr:row>79</xdr:row>
      <xdr:rowOff>133350</xdr:rowOff>
    </xdr:from>
    <xdr:ext cx="3037709" cy="420369"/>
    <xdr:pic>
      <xdr:nvPicPr>
        <xdr:cNvPr id="2" name="image1.jpeg">
          <a:extLst>
            <a:ext uri="{FF2B5EF4-FFF2-40B4-BE49-F238E27FC236}">
              <a16:creationId xmlns:a16="http://schemas.microsoft.com/office/drawing/2014/main" id="{1337B0C4-6646-4C78-8E3F-3C040B7C1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651325" y="15430500"/>
          <a:ext cx="3037709" cy="420369"/>
        </a:xfrm>
        <a:prstGeom prst="rect">
          <a:avLst/>
        </a:prstGeom>
      </xdr:spPr>
    </xdr:pic>
    <xdr:clientData/>
  </xdr:oneCellAnchor>
  <xdr:oneCellAnchor>
    <xdr:from>
      <xdr:col>37</xdr:col>
      <xdr:colOff>15083</xdr:colOff>
      <xdr:row>84</xdr:row>
      <xdr:rowOff>9073</xdr:rowOff>
    </xdr:from>
    <xdr:ext cx="2486660" cy="0"/>
    <xdr:sp macro="" textlink="">
      <xdr:nvSpPr>
        <xdr:cNvPr id="3" name="Shape 3">
          <a:extLst>
            <a:ext uri="{FF2B5EF4-FFF2-40B4-BE49-F238E27FC236}">
              <a16:creationId xmlns:a16="http://schemas.microsoft.com/office/drawing/2014/main" id="{73768037-6BFB-4110-8C5B-CE345C7FBF95}"/>
            </a:ext>
          </a:extLst>
        </xdr:cNvPr>
        <xdr:cNvSpPr/>
      </xdr:nvSpPr>
      <xdr:spPr>
        <a:xfrm>
          <a:off x="29583404" y="17364984"/>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40</xdr:col>
      <xdr:colOff>40638</xdr:colOff>
      <xdr:row>81</xdr:row>
      <xdr:rowOff>302136</xdr:rowOff>
    </xdr:from>
    <xdr:ext cx="2486660" cy="0"/>
    <xdr:sp macro="" textlink="">
      <xdr:nvSpPr>
        <xdr:cNvPr id="4" name="Shape 4">
          <a:extLst>
            <a:ext uri="{FF2B5EF4-FFF2-40B4-BE49-F238E27FC236}">
              <a16:creationId xmlns:a16="http://schemas.microsoft.com/office/drawing/2014/main" id="{716F4C90-5A6E-4DAA-9144-D59885C46DC4}"/>
            </a:ext>
          </a:extLst>
        </xdr:cNvPr>
        <xdr:cNvSpPr/>
      </xdr:nvSpPr>
      <xdr:spPr>
        <a:xfrm>
          <a:off x="32959038" y="17085186"/>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37</xdr:col>
      <xdr:colOff>17860</xdr:colOff>
      <xdr:row>85</xdr:row>
      <xdr:rowOff>194402</xdr:rowOff>
    </xdr:from>
    <xdr:ext cx="5929312" cy="45719"/>
    <xdr:sp macro="" textlink="">
      <xdr:nvSpPr>
        <xdr:cNvPr id="5" name="Shape 6">
          <a:extLst>
            <a:ext uri="{FF2B5EF4-FFF2-40B4-BE49-F238E27FC236}">
              <a16:creationId xmlns:a16="http://schemas.microsoft.com/office/drawing/2014/main" id="{D0DEA505-15B3-4875-A0F4-18FFC1D37DDA}"/>
            </a:ext>
          </a:extLst>
        </xdr:cNvPr>
        <xdr:cNvSpPr/>
      </xdr:nvSpPr>
      <xdr:spPr>
        <a:xfrm flipV="1">
          <a:off x="29545360" y="17968052"/>
          <a:ext cx="5929312" cy="45719"/>
        </a:xfrm>
        <a:custGeom>
          <a:avLst/>
          <a:gdLst/>
          <a:ahLst/>
          <a:cxnLst/>
          <a:rect l="0" t="0" r="0" b="0"/>
          <a:pathLst>
            <a:path w="5981700">
              <a:moveTo>
                <a:pt x="0" y="0"/>
              </a:moveTo>
              <a:lnTo>
                <a:pt x="5981700" y="0"/>
              </a:lnTo>
            </a:path>
          </a:pathLst>
        </a:custGeom>
        <a:ln w="19050">
          <a:solidFill>
            <a:srgbClr val="000000"/>
          </a:solidFill>
        </a:ln>
      </xdr:spPr>
    </xdr:sp>
    <xdr:clientData/>
  </xdr:oneCellAnchor>
  <xdr:oneCellAnchor>
    <xdr:from>
      <xdr:col>37</xdr:col>
      <xdr:colOff>12700</xdr:colOff>
      <xdr:row>93</xdr:row>
      <xdr:rowOff>581259</xdr:rowOff>
    </xdr:from>
    <xdr:ext cx="2922191" cy="45719"/>
    <xdr:sp macro="" textlink="">
      <xdr:nvSpPr>
        <xdr:cNvPr id="6" name="Shape 7">
          <a:extLst>
            <a:ext uri="{FF2B5EF4-FFF2-40B4-BE49-F238E27FC236}">
              <a16:creationId xmlns:a16="http://schemas.microsoft.com/office/drawing/2014/main" id="{8037CC8D-F5EE-4844-BF0E-3C67D8818D23}"/>
            </a:ext>
          </a:extLst>
        </xdr:cNvPr>
        <xdr:cNvSpPr/>
      </xdr:nvSpPr>
      <xdr:spPr>
        <a:xfrm flipV="1">
          <a:off x="29540200" y="22069659"/>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7" name="Shape 8">
          <a:extLst>
            <a:ext uri="{FF2B5EF4-FFF2-40B4-BE49-F238E27FC236}">
              <a16:creationId xmlns:a16="http://schemas.microsoft.com/office/drawing/2014/main" id="{F45FCDF3-7661-416B-941D-E5FA8A5FF835}"/>
            </a:ext>
          </a:extLst>
        </xdr:cNvPr>
        <xdr:cNvSpPr/>
      </xdr:nvSpPr>
      <xdr:spPr>
        <a:xfrm flipV="1">
          <a:off x="32797113" y="22069659"/>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8" name="Shape 9">
          <a:extLst>
            <a:ext uri="{FF2B5EF4-FFF2-40B4-BE49-F238E27FC236}">
              <a16:creationId xmlns:a16="http://schemas.microsoft.com/office/drawing/2014/main" id="{03FDAB79-BF12-4E22-8DB5-3C68E7390DAB}"/>
            </a:ext>
          </a:extLst>
        </xdr:cNvPr>
        <xdr:cNvSpPr/>
      </xdr:nvSpPr>
      <xdr:spPr>
        <a:xfrm flipV="1">
          <a:off x="29540200" y="22677330"/>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9" name="Shape 10">
          <a:extLst>
            <a:ext uri="{FF2B5EF4-FFF2-40B4-BE49-F238E27FC236}">
              <a16:creationId xmlns:a16="http://schemas.microsoft.com/office/drawing/2014/main" id="{385DB4C0-E207-43D9-A027-DDCE8DD439FA}"/>
            </a:ext>
          </a:extLst>
        </xdr:cNvPr>
        <xdr:cNvSpPr/>
      </xdr:nvSpPr>
      <xdr:spPr>
        <a:xfrm>
          <a:off x="32797113" y="22723048"/>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82</xdr:row>
      <xdr:rowOff>10647</xdr:rowOff>
    </xdr:from>
    <xdr:ext cx="2486660" cy="0"/>
    <xdr:sp macro="" textlink="">
      <xdr:nvSpPr>
        <xdr:cNvPr id="11" name="Shape 5">
          <a:extLst>
            <a:ext uri="{FF2B5EF4-FFF2-40B4-BE49-F238E27FC236}">
              <a16:creationId xmlns:a16="http://schemas.microsoft.com/office/drawing/2014/main" id="{B2C83847-BC9D-49B1-ABE7-D9CD642C6470}"/>
            </a:ext>
          </a:extLst>
        </xdr:cNvPr>
        <xdr:cNvSpPr/>
      </xdr:nvSpPr>
      <xdr:spPr>
        <a:xfrm>
          <a:off x="29540200" y="17098497"/>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40</xdr:col>
      <xdr:colOff>6803</xdr:colOff>
      <xdr:row>84</xdr:row>
      <xdr:rowOff>6803</xdr:rowOff>
    </xdr:from>
    <xdr:ext cx="2486660" cy="0"/>
    <xdr:sp macro="" textlink="">
      <xdr:nvSpPr>
        <xdr:cNvPr id="12" name="Shape 4">
          <a:extLst>
            <a:ext uri="{FF2B5EF4-FFF2-40B4-BE49-F238E27FC236}">
              <a16:creationId xmlns:a16="http://schemas.microsoft.com/office/drawing/2014/main" id="{8B3FDAB0-7553-4A75-A590-07732BDE3727}"/>
            </a:ext>
          </a:extLst>
        </xdr:cNvPr>
        <xdr:cNvSpPr/>
      </xdr:nvSpPr>
      <xdr:spPr>
        <a:xfrm>
          <a:off x="32963303" y="17362714"/>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13" name="Shape 7">
          <a:extLst>
            <a:ext uri="{FF2B5EF4-FFF2-40B4-BE49-F238E27FC236}">
              <a16:creationId xmlns:a16="http://schemas.microsoft.com/office/drawing/2014/main" id="{84A0E0DE-2B48-4692-81D0-B5090299A6E4}"/>
            </a:ext>
          </a:extLst>
        </xdr:cNvPr>
        <xdr:cNvSpPr/>
      </xdr:nvSpPr>
      <xdr:spPr>
        <a:xfrm flipV="1">
          <a:off x="29540200" y="22041084"/>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14" name="Shape 8">
          <a:extLst>
            <a:ext uri="{FF2B5EF4-FFF2-40B4-BE49-F238E27FC236}">
              <a16:creationId xmlns:a16="http://schemas.microsoft.com/office/drawing/2014/main" id="{77FD56B4-55AD-4956-8114-AD79E3A9CB73}"/>
            </a:ext>
          </a:extLst>
        </xdr:cNvPr>
        <xdr:cNvSpPr/>
      </xdr:nvSpPr>
      <xdr:spPr>
        <a:xfrm flipV="1">
          <a:off x="32778063" y="22041084"/>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15" name="Shape 9">
          <a:extLst>
            <a:ext uri="{FF2B5EF4-FFF2-40B4-BE49-F238E27FC236}">
              <a16:creationId xmlns:a16="http://schemas.microsoft.com/office/drawing/2014/main" id="{A431E47D-2ACD-4365-BD59-4C81A4119CFB}"/>
            </a:ext>
          </a:extLst>
        </xdr:cNvPr>
        <xdr:cNvSpPr/>
      </xdr:nvSpPr>
      <xdr:spPr>
        <a:xfrm flipV="1">
          <a:off x="29540200" y="22648755"/>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16" name="Shape 10">
          <a:extLst>
            <a:ext uri="{FF2B5EF4-FFF2-40B4-BE49-F238E27FC236}">
              <a16:creationId xmlns:a16="http://schemas.microsoft.com/office/drawing/2014/main" id="{7542EE60-32DA-45C9-83E4-D355DE674A23}"/>
            </a:ext>
          </a:extLst>
        </xdr:cNvPr>
        <xdr:cNvSpPr/>
      </xdr:nvSpPr>
      <xdr:spPr>
        <a:xfrm>
          <a:off x="32778063" y="22694473"/>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10" name="Shape 7">
          <a:extLst>
            <a:ext uri="{FF2B5EF4-FFF2-40B4-BE49-F238E27FC236}">
              <a16:creationId xmlns:a16="http://schemas.microsoft.com/office/drawing/2014/main" id="{73BCF984-AE54-4883-9493-1CF31BB4A717}"/>
            </a:ext>
          </a:extLst>
        </xdr:cNvPr>
        <xdr:cNvSpPr/>
      </xdr:nvSpPr>
      <xdr:spPr>
        <a:xfrm flipV="1">
          <a:off x="29540200" y="21831534"/>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17" name="Shape 8">
          <a:extLst>
            <a:ext uri="{FF2B5EF4-FFF2-40B4-BE49-F238E27FC236}">
              <a16:creationId xmlns:a16="http://schemas.microsoft.com/office/drawing/2014/main" id="{590DA9EB-5EB2-4D8D-B0FB-F106CADE110E}"/>
            </a:ext>
          </a:extLst>
        </xdr:cNvPr>
        <xdr:cNvSpPr/>
      </xdr:nvSpPr>
      <xdr:spPr>
        <a:xfrm flipV="1">
          <a:off x="32797113" y="21831534"/>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18" name="Shape 9">
          <a:extLst>
            <a:ext uri="{FF2B5EF4-FFF2-40B4-BE49-F238E27FC236}">
              <a16:creationId xmlns:a16="http://schemas.microsoft.com/office/drawing/2014/main" id="{A1A4BAC7-FC3D-4E72-BACE-16A23A67A84B}"/>
            </a:ext>
          </a:extLst>
        </xdr:cNvPr>
        <xdr:cNvSpPr/>
      </xdr:nvSpPr>
      <xdr:spPr>
        <a:xfrm flipV="1">
          <a:off x="29540200" y="22439205"/>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19" name="Shape 10">
          <a:extLst>
            <a:ext uri="{FF2B5EF4-FFF2-40B4-BE49-F238E27FC236}">
              <a16:creationId xmlns:a16="http://schemas.microsoft.com/office/drawing/2014/main" id="{00344E29-6575-4B63-BBC7-3152C7FBAA85}"/>
            </a:ext>
          </a:extLst>
        </xdr:cNvPr>
        <xdr:cNvSpPr/>
      </xdr:nvSpPr>
      <xdr:spPr>
        <a:xfrm>
          <a:off x="32797113" y="22484923"/>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20" name="Shape 7">
          <a:extLst>
            <a:ext uri="{FF2B5EF4-FFF2-40B4-BE49-F238E27FC236}">
              <a16:creationId xmlns:a16="http://schemas.microsoft.com/office/drawing/2014/main" id="{56947DDA-9547-456C-AAD0-B844E922A1E3}"/>
            </a:ext>
          </a:extLst>
        </xdr:cNvPr>
        <xdr:cNvSpPr/>
      </xdr:nvSpPr>
      <xdr:spPr>
        <a:xfrm flipV="1">
          <a:off x="29540200" y="21831534"/>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21" name="Shape 8">
          <a:extLst>
            <a:ext uri="{FF2B5EF4-FFF2-40B4-BE49-F238E27FC236}">
              <a16:creationId xmlns:a16="http://schemas.microsoft.com/office/drawing/2014/main" id="{7C96FE6B-2CF5-46DB-B89F-908CE8072532}"/>
            </a:ext>
          </a:extLst>
        </xdr:cNvPr>
        <xdr:cNvSpPr/>
      </xdr:nvSpPr>
      <xdr:spPr>
        <a:xfrm flipV="1">
          <a:off x="32797113" y="21831534"/>
          <a:ext cx="2544208" cy="45719"/>
        </a:xfrm>
        <a:custGeom>
          <a:avLst/>
          <a:gdLst/>
          <a:ahLst/>
          <a:cxnLst/>
          <a:rect l="0" t="0" r="0" b="0"/>
          <a:pathLst>
            <a:path w="2253615">
              <a:moveTo>
                <a:pt x="0" y="0"/>
              </a:moveTo>
              <a:lnTo>
                <a:pt x="2253615" y="0"/>
              </a:lnTo>
            </a:path>
          </a:pathLst>
        </a:custGeom>
        <a:ln w="8763">
          <a:solidFill>
            <a:srgbClr val="000000"/>
          </a:solidFill>
        </a:ln>
      </xdr:spPr>
      <xdr:txBody>
        <a:bodyPr/>
        <a:lstStyle/>
        <a:p>
          <a:endParaRPr lang="en-US"/>
        </a:p>
      </xdr:txBody>
    </xdr:sp>
    <xdr:clientData/>
  </xdr:oneCellAnchor>
  <xdr:oneCellAnchor>
    <xdr:from>
      <xdr:col>37</xdr:col>
      <xdr:colOff>12700</xdr:colOff>
      <xdr:row>94</xdr:row>
      <xdr:rowOff>569805</xdr:rowOff>
    </xdr:from>
    <xdr:ext cx="2892425" cy="45719"/>
    <xdr:sp macro="" textlink="">
      <xdr:nvSpPr>
        <xdr:cNvPr id="22" name="Shape 9">
          <a:extLst>
            <a:ext uri="{FF2B5EF4-FFF2-40B4-BE49-F238E27FC236}">
              <a16:creationId xmlns:a16="http://schemas.microsoft.com/office/drawing/2014/main" id="{45184EC8-D02D-498A-B491-80E2851FDC9E}"/>
            </a:ext>
          </a:extLst>
        </xdr:cNvPr>
        <xdr:cNvSpPr/>
      </xdr:nvSpPr>
      <xdr:spPr>
        <a:xfrm flipV="1">
          <a:off x="29540200" y="22439205"/>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wsDr>
</file>

<file path=xl/drawings/drawing3.xml><?xml version="1.0" encoding="utf-8"?>
<xdr:wsDr xmlns:xdr="http://schemas.openxmlformats.org/drawingml/2006/spreadsheetDrawing" xmlns:a="http://schemas.openxmlformats.org/drawingml/2006/main">
  <xdr:oneCellAnchor>
    <xdr:from>
      <xdr:col>37</xdr:col>
      <xdr:colOff>123825</xdr:colOff>
      <xdr:row>79</xdr:row>
      <xdr:rowOff>133350</xdr:rowOff>
    </xdr:from>
    <xdr:ext cx="3037709" cy="420369"/>
    <xdr:pic>
      <xdr:nvPicPr>
        <xdr:cNvPr id="2" name="image1.jpeg">
          <a:extLst>
            <a:ext uri="{FF2B5EF4-FFF2-40B4-BE49-F238E27FC236}">
              <a16:creationId xmlns:a16="http://schemas.microsoft.com/office/drawing/2014/main" id="{A3CBDA97-9B4F-4942-BD83-5AE9E21279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651325" y="15430500"/>
          <a:ext cx="3037709" cy="420369"/>
        </a:xfrm>
        <a:prstGeom prst="rect">
          <a:avLst/>
        </a:prstGeom>
      </xdr:spPr>
    </xdr:pic>
    <xdr:clientData/>
  </xdr:oneCellAnchor>
  <xdr:oneCellAnchor>
    <xdr:from>
      <xdr:col>37</xdr:col>
      <xdr:colOff>15082</xdr:colOff>
      <xdr:row>83</xdr:row>
      <xdr:rowOff>219983</xdr:rowOff>
    </xdr:from>
    <xdr:ext cx="2486660" cy="0"/>
    <xdr:sp macro="" textlink="">
      <xdr:nvSpPr>
        <xdr:cNvPr id="3" name="Shape 3">
          <a:extLst>
            <a:ext uri="{FF2B5EF4-FFF2-40B4-BE49-F238E27FC236}">
              <a16:creationId xmlns:a16="http://schemas.microsoft.com/office/drawing/2014/main" id="{46C340A2-BCAE-49E9-BE66-6FC82459E364}"/>
            </a:ext>
          </a:extLst>
        </xdr:cNvPr>
        <xdr:cNvSpPr/>
      </xdr:nvSpPr>
      <xdr:spPr>
        <a:xfrm>
          <a:off x="29542582" y="17536433"/>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40</xdr:col>
      <xdr:colOff>40638</xdr:colOff>
      <xdr:row>81</xdr:row>
      <xdr:rowOff>302136</xdr:rowOff>
    </xdr:from>
    <xdr:ext cx="2486660" cy="0"/>
    <xdr:sp macro="" textlink="">
      <xdr:nvSpPr>
        <xdr:cNvPr id="4" name="Shape 4">
          <a:extLst>
            <a:ext uri="{FF2B5EF4-FFF2-40B4-BE49-F238E27FC236}">
              <a16:creationId xmlns:a16="http://schemas.microsoft.com/office/drawing/2014/main" id="{A555CE77-D409-4FC7-840C-9A4F30D44308}"/>
            </a:ext>
          </a:extLst>
        </xdr:cNvPr>
        <xdr:cNvSpPr/>
      </xdr:nvSpPr>
      <xdr:spPr>
        <a:xfrm>
          <a:off x="32959038" y="17085186"/>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37</xdr:col>
      <xdr:colOff>17860</xdr:colOff>
      <xdr:row>85</xdr:row>
      <xdr:rowOff>194402</xdr:rowOff>
    </xdr:from>
    <xdr:ext cx="5929312" cy="45719"/>
    <xdr:sp macro="" textlink="">
      <xdr:nvSpPr>
        <xdr:cNvPr id="5" name="Shape 6">
          <a:extLst>
            <a:ext uri="{FF2B5EF4-FFF2-40B4-BE49-F238E27FC236}">
              <a16:creationId xmlns:a16="http://schemas.microsoft.com/office/drawing/2014/main" id="{31F9F600-FAE2-482A-9212-4B4AA461F9A8}"/>
            </a:ext>
          </a:extLst>
        </xdr:cNvPr>
        <xdr:cNvSpPr/>
      </xdr:nvSpPr>
      <xdr:spPr>
        <a:xfrm flipV="1">
          <a:off x="29545360" y="17968052"/>
          <a:ext cx="5929312" cy="45719"/>
        </a:xfrm>
        <a:custGeom>
          <a:avLst/>
          <a:gdLst/>
          <a:ahLst/>
          <a:cxnLst/>
          <a:rect l="0" t="0" r="0" b="0"/>
          <a:pathLst>
            <a:path w="5981700">
              <a:moveTo>
                <a:pt x="0" y="0"/>
              </a:moveTo>
              <a:lnTo>
                <a:pt x="5981700" y="0"/>
              </a:lnTo>
            </a:path>
          </a:pathLst>
        </a:custGeom>
        <a:ln w="19050">
          <a:solidFill>
            <a:srgbClr val="000000"/>
          </a:solidFill>
        </a:ln>
      </xdr:spPr>
    </xdr:sp>
    <xdr:clientData/>
  </xdr:oneCellAnchor>
  <xdr:oneCellAnchor>
    <xdr:from>
      <xdr:col>37</xdr:col>
      <xdr:colOff>12700</xdr:colOff>
      <xdr:row>93</xdr:row>
      <xdr:rowOff>581259</xdr:rowOff>
    </xdr:from>
    <xdr:ext cx="2922191" cy="45719"/>
    <xdr:sp macro="" textlink="">
      <xdr:nvSpPr>
        <xdr:cNvPr id="6" name="Shape 7">
          <a:extLst>
            <a:ext uri="{FF2B5EF4-FFF2-40B4-BE49-F238E27FC236}">
              <a16:creationId xmlns:a16="http://schemas.microsoft.com/office/drawing/2014/main" id="{109D6073-2DED-4542-B816-8D53FCF0A4E2}"/>
            </a:ext>
          </a:extLst>
        </xdr:cNvPr>
        <xdr:cNvSpPr/>
      </xdr:nvSpPr>
      <xdr:spPr>
        <a:xfrm flipV="1">
          <a:off x="29540200" y="22269684"/>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7" name="Shape 8">
          <a:extLst>
            <a:ext uri="{FF2B5EF4-FFF2-40B4-BE49-F238E27FC236}">
              <a16:creationId xmlns:a16="http://schemas.microsoft.com/office/drawing/2014/main" id="{234958AD-5EDA-47E2-A436-B2D265458B57}"/>
            </a:ext>
          </a:extLst>
        </xdr:cNvPr>
        <xdr:cNvSpPr/>
      </xdr:nvSpPr>
      <xdr:spPr>
        <a:xfrm flipV="1">
          <a:off x="32797113" y="22269684"/>
          <a:ext cx="2544208" cy="45719"/>
        </a:xfrm>
        <a:custGeom>
          <a:avLst/>
          <a:gdLst/>
          <a:ahLst/>
          <a:cxnLst/>
          <a:rect l="0" t="0" r="0" b="0"/>
          <a:pathLst>
            <a:path w="2253615">
              <a:moveTo>
                <a:pt x="0" y="0"/>
              </a:moveTo>
              <a:lnTo>
                <a:pt x="2253615" y="0"/>
              </a:lnTo>
            </a:path>
          </a:pathLst>
        </a:custGeom>
        <a:ln w="8763">
          <a:solidFill>
            <a:srgbClr val="000000"/>
          </a:solidFill>
        </a:ln>
      </xdr:spPr>
    </xdr:sp>
    <xdr:clientData/>
  </xdr:oneCellAnchor>
  <xdr:oneCellAnchor>
    <xdr:from>
      <xdr:col>37</xdr:col>
      <xdr:colOff>12700</xdr:colOff>
      <xdr:row>94</xdr:row>
      <xdr:rowOff>569805</xdr:rowOff>
    </xdr:from>
    <xdr:ext cx="2892425" cy="45719"/>
    <xdr:sp macro="" textlink="">
      <xdr:nvSpPr>
        <xdr:cNvPr id="8" name="Shape 9">
          <a:extLst>
            <a:ext uri="{FF2B5EF4-FFF2-40B4-BE49-F238E27FC236}">
              <a16:creationId xmlns:a16="http://schemas.microsoft.com/office/drawing/2014/main" id="{7662B223-B81D-41CE-9342-6613BCC90B79}"/>
            </a:ext>
          </a:extLst>
        </xdr:cNvPr>
        <xdr:cNvSpPr/>
      </xdr:nvSpPr>
      <xdr:spPr>
        <a:xfrm flipV="1">
          <a:off x="29540200" y="22877355"/>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9" name="Shape 10">
          <a:extLst>
            <a:ext uri="{FF2B5EF4-FFF2-40B4-BE49-F238E27FC236}">
              <a16:creationId xmlns:a16="http://schemas.microsoft.com/office/drawing/2014/main" id="{3A6A9637-0D10-40C1-83B7-CECC4DBBCC84}"/>
            </a:ext>
          </a:extLst>
        </xdr:cNvPr>
        <xdr:cNvSpPr/>
      </xdr:nvSpPr>
      <xdr:spPr>
        <a:xfrm>
          <a:off x="32797113" y="22923073"/>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37</xdr:col>
      <xdr:colOff>12700</xdr:colOff>
      <xdr:row>82</xdr:row>
      <xdr:rowOff>10647</xdr:rowOff>
    </xdr:from>
    <xdr:ext cx="2486660" cy="0"/>
    <xdr:sp macro="" textlink="">
      <xdr:nvSpPr>
        <xdr:cNvPr id="11" name="Shape 5">
          <a:extLst>
            <a:ext uri="{FF2B5EF4-FFF2-40B4-BE49-F238E27FC236}">
              <a16:creationId xmlns:a16="http://schemas.microsoft.com/office/drawing/2014/main" id="{E8AE3B59-5BA1-4AF4-B7E5-BF73FCBE4554}"/>
            </a:ext>
          </a:extLst>
        </xdr:cNvPr>
        <xdr:cNvSpPr/>
      </xdr:nvSpPr>
      <xdr:spPr>
        <a:xfrm>
          <a:off x="29540200" y="17098497"/>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37</xdr:col>
      <xdr:colOff>12700</xdr:colOff>
      <xdr:row>93</xdr:row>
      <xdr:rowOff>581259</xdr:rowOff>
    </xdr:from>
    <xdr:ext cx="2922191" cy="45719"/>
    <xdr:sp macro="" textlink="">
      <xdr:nvSpPr>
        <xdr:cNvPr id="12" name="Shape 7">
          <a:extLst>
            <a:ext uri="{FF2B5EF4-FFF2-40B4-BE49-F238E27FC236}">
              <a16:creationId xmlns:a16="http://schemas.microsoft.com/office/drawing/2014/main" id="{0B748ECF-1135-45FC-BE5F-15F6063A2819}"/>
            </a:ext>
          </a:extLst>
        </xdr:cNvPr>
        <xdr:cNvSpPr/>
      </xdr:nvSpPr>
      <xdr:spPr>
        <a:xfrm flipV="1">
          <a:off x="29540200" y="22041084"/>
          <a:ext cx="2922191"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93</xdr:row>
      <xdr:rowOff>581259</xdr:rowOff>
    </xdr:from>
    <xdr:ext cx="2544208" cy="45719"/>
    <xdr:sp macro="" textlink="">
      <xdr:nvSpPr>
        <xdr:cNvPr id="13" name="Shape 8">
          <a:extLst>
            <a:ext uri="{FF2B5EF4-FFF2-40B4-BE49-F238E27FC236}">
              <a16:creationId xmlns:a16="http://schemas.microsoft.com/office/drawing/2014/main" id="{6AB407FB-166C-4523-9BE7-FE72B9BB9B55}"/>
            </a:ext>
          </a:extLst>
        </xdr:cNvPr>
        <xdr:cNvSpPr/>
      </xdr:nvSpPr>
      <xdr:spPr>
        <a:xfrm flipV="1">
          <a:off x="32778063" y="22041084"/>
          <a:ext cx="2544208" cy="45719"/>
        </a:xfrm>
        <a:custGeom>
          <a:avLst/>
          <a:gdLst/>
          <a:ahLst/>
          <a:cxnLst/>
          <a:rect l="0" t="0" r="0" b="0"/>
          <a:pathLst>
            <a:path w="2253615">
              <a:moveTo>
                <a:pt x="0" y="0"/>
              </a:moveTo>
              <a:lnTo>
                <a:pt x="2253615" y="0"/>
              </a:lnTo>
            </a:path>
          </a:pathLst>
        </a:custGeom>
        <a:ln w="8763">
          <a:solidFill>
            <a:srgbClr val="000000"/>
          </a:solidFill>
        </a:ln>
      </xdr:spPr>
      <xdr:txBody>
        <a:bodyPr/>
        <a:lstStyle/>
        <a:p>
          <a:endParaRPr lang="en-US"/>
        </a:p>
      </xdr:txBody>
    </xdr:sp>
    <xdr:clientData/>
  </xdr:oneCellAnchor>
  <xdr:oneCellAnchor>
    <xdr:from>
      <xdr:col>37</xdr:col>
      <xdr:colOff>12700</xdr:colOff>
      <xdr:row>94</xdr:row>
      <xdr:rowOff>569805</xdr:rowOff>
    </xdr:from>
    <xdr:ext cx="2892425" cy="45719"/>
    <xdr:sp macro="" textlink="">
      <xdr:nvSpPr>
        <xdr:cNvPr id="14" name="Shape 9">
          <a:extLst>
            <a:ext uri="{FF2B5EF4-FFF2-40B4-BE49-F238E27FC236}">
              <a16:creationId xmlns:a16="http://schemas.microsoft.com/office/drawing/2014/main" id="{51AC1E97-DF2B-433C-96AF-C5E571025F55}"/>
            </a:ext>
          </a:extLst>
        </xdr:cNvPr>
        <xdr:cNvSpPr/>
      </xdr:nvSpPr>
      <xdr:spPr>
        <a:xfrm flipV="1">
          <a:off x="29540200" y="22648755"/>
          <a:ext cx="2892425" cy="45719"/>
        </a:xfrm>
        <a:custGeom>
          <a:avLst/>
          <a:gdLst/>
          <a:ahLst/>
          <a:cxnLst/>
          <a:rect l="0" t="0" r="0" b="0"/>
          <a:pathLst>
            <a:path w="2642235">
              <a:moveTo>
                <a:pt x="0" y="0"/>
              </a:moveTo>
              <a:lnTo>
                <a:pt x="2642235" y="0"/>
              </a:lnTo>
            </a:path>
          </a:pathLst>
        </a:custGeom>
        <a:ln w="8763">
          <a:solidFill>
            <a:srgbClr val="000000"/>
          </a:solidFill>
        </a:ln>
      </xdr:spPr>
    </xdr:sp>
    <xdr:clientData/>
  </xdr:oneCellAnchor>
  <xdr:oneCellAnchor>
    <xdr:from>
      <xdr:col>39</xdr:col>
      <xdr:colOff>735963</xdr:colOff>
      <xdr:row>94</xdr:row>
      <xdr:rowOff>615523</xdr:rowOff>
    </xdr:from>
    <xdr:ext cx="2502537" cy="45719"/>
    <xdr:sp macro="" textlink="">
      <xdr:nvSpPr>
        <xdr:cNvPr id="15" name="Shape 10">
          <a:extLst>
            <a:ext uri="{FF2B5EF4-FFF2-40B4-BE49-F238E27FC236}">
              <a16:creationId xmlns:a16="http://schemas.microsoft.com/office/drawing/2014/main" id="{AFF77F74-1C40-4307-854B-FD83BCFF65B5}"/>
            </a:ext>
          </a:extLst>
        </xdr:cNvPr>
        <xdr:cNvSpPr/>
      </xdr:nvSpPr>
      <xdr:spPr>
        <a:xfrm>
          <a:off x="32778063" y="22694473"/>
          <a:ext cx="2502537" cy="45719"/>
        </a:xfrm>
        <a:custGeom>
          <a:avLst/>
          <a:gdLst/>
          <a:ahLst/>
          <a:cxnLst/>
          <a:rect l="0" t="0" r="0" b="0"/>
          <a:pathLst>
            <a:path w="2331085">
              <a:moveTo>
                <a:pt x="0" y="0"/>
              </a:moveTo>
              <a:lnTo>
                <a:pt x="2331085" y="0"/>
              </a:lnTo>
            </a:path>
          </a:pathLst>
        </a:custGeom>
        <a:ln w="8763">
          <a:solidFill>
            <a:srgbClr val="000000"/>
          </a:solidFill>
        </a:ln>
      </xdr:spPr>
    </xdr:sp>
    <xdr:clientData/>
  </xdr:oneCellAnchor>
  <xdr:oneCellAnchor>
    <xdr:from>
      <xdr:col>40</xdr:col>
      <xdr:colOff>31750</xdr:colOff>
      <xdr:row>83</xdr:row>
      <xdr:rowOff>222250</xdr:rowOff>
    </xdr:from>
    <xdr:ext cx="2486660" cy="0"/>
    <xdr:sp macro="" textlink="">
      <xdr:nvSpPr>
        <xdr:cNvPr id="10" name="Shape 4">
          <a:extLst>
            <a:ext uri="{FF2B5EF4-FFF2-40B4-BE49-F238E27FC236}">
              <a16:creationId xmlns:a16="http://schemas.microsoft.com/office/drawing/2014/main" id="{C5F27E06-8A7C-44DA-80C9-1A941FCF0437}"/>
            </a:ext>
          </a:extLst>
        </xdr:cNvPr>
        <xdr:cNvSpPr/>
      </xdr:nvSpPr>
      <xdr:spPr>
        <a:xfrm>
          <a:off x="32969200" y="17405350"/>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oneCellAnchor>
    <xdr:from>
      <xdr:col>40</xdr:col>
      <xdr:colOff>40638</xdr:colOff>
      <xdr:row>83</xdr:row>
      <xdr:rowOff>302136</xdr:rowOff>
    </xdr:from>
    <xdr:ext cx="2486660" cy="0"/>
    <xdr:sp macro="" textlink="">
      <xdr:nvSpPr>
        <xdr:cNvPr id="16" name="Shape 4">
          <a:extLst>
            <a:ext uri="{FF2B5EF4-FFF2-40B4-BE49-F238E27FC236}">
              <a16:creationId xmlns:a16="http://schemas.microsoft.com/office/drawing/2014/main" id="{9309BB59-B3F9-4036-BADE-11F43D7D85B2}"/>
            </a:ext>
          </a:extLst>
        </xdr:cNvPr>
        <xdr:cNvSpPr/>
      </xdr:nvSpPr>
      <xdr:spPr>
        <a:xfrm>
          <a:off x="32978088" y="17409036"/>
          <a:ext cx="2486660" cy="0"/>
        </a:xfrm>
        <a:custGeom>
          <a:avLst/>
          <a:gdLst/>
          <a:ahLst/>
          <a:cxnLst/>
          <a:rect l="0" t="0" r="0" b="0"/>
          <a:pathLst>
            <a:path w="2486660">
              <a:moveTo>
                <a:pt x="0" y="0"/>
              </a:moveTo>
              <a:lnTo>
                <a:pt x="2486660" y="0"/>
              </a:lnTo>
            </a:path>
          </a:pathLst>
        </a:custGeom>
        <a:ln w="8763">
          <a:solidFill>
            <a:srgbClr val="000000"/>
          </a:solidFill>
        </a:ln>
      </xdr:spPr>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AE738-EA09-4902-94E5-6D0A308A31F5}">
  <sheetPr>
    <tabColor theme="9" tint="0.79998168889431442"/>
    <pageSetUpPr fitToPage="1"/>
  </sheetPr>
  <dimension ref="B1:F112"/>
  <sheetViews>
    <sheetView zoomScale="140" zoomScaleNormal="140" workbookViewId="0">
      <selection activeCell="D17" sqref="D17"/>
    </sheetView>
  </sheetViews>
  <sheetFormatPr defaultColWidth="9.109375" defaultRowHeight="13.8" x14ac:dyDescent="0.25"/>
  <cols>
    <col min="1" max="1" width="3.33203125" style="2" customWidth="1"/>
    <col min="2" max="4" width="29.6640625" style="2" customWidth="1"/>
    <col min="5" max="5" width="31.44140625" style="2" customWidth="1"/>
    <col min="6" max="6" width="48.33203125" style="2" customWidth="1"/>
    <col min="7" max="7" width="12.33203125" style="2" bestFit="1" customWidth="1"/>
    <col min="8" max="8" width="11.33203125" style="2" bestFit="1" customWidth="1"/>
    <col min="9" max="16384" width="9.109375" style="2"/>
  </cols>
  <sheetData>
    <row r="1" spans="2:6" ht="14.4" thickBot="1" x14ac:dyDescent="0.3"/>
    <row r="2" spans="2:6" x14ac:dyDescent="0.25">
      <c r="B2" s="222" t="s">
        <v>0</v>
      </c>
      <c r="C2" s="223"/>
      <c r="D2" s="223"/>
      <c r="E2" s="223"/>
      <c r="F2" s="224"/>
    </row>
    <row r="3" spans="2:6" x14ac:dyDescent="0.25">
      <c r="B3" s="5"/>
      <c r="C3" s="6"/>
      <c r="D3" s="6"/>
      <c r="F3" s="7"/>
    </row>
    <row r="4" spans="2:6" x14ac:dyDescent="0.25">
      <c r="B4" s="5" t="s">
        <v>1</v>
      </c>
      <c r="C4" s="6"/>
      <c r="D4" s="6"/>
      <c r="F4" s="7"/>
    </row>
    <row r="5" spans="2:6" s="37" customFormat="1" x14ac:dyDescent="0.25">
      <c r="B5" s="39" t="s">
        <v>2</v>
      </c>
      <c r="C5" s="180"/>
      <c r="D5" s="180"/>
      <c r="F5" s="40"/>
    </row>
    <row r="6" spans="2:6" s="37" customFormat="1" x14ac:dyDescent="0.25">
      <c r="B6" s="39" t="s">
        <v>3</v>
      </c>
      <c r="C6" s="180"/>
      <c r="D6" s="180"/>
      <c r="F6" s="40"/>
    </row>
    <row r="7" spans="2:6" s="37" customFormat="1" x14ac:dyDescent="0.25">
      <c r="B7" s="41" t="s">
        <v>4</v>
      </c>
      <c r="C7" s="180"/>
      <c r="D7" s="180"/>
      <c r="F7" s="40"/>
    </row>
    <row r="8" spans="2:6" s="37" customFormat="1" x14ac:dyDescent="0.25">
      <c r="B8" s="41" t="s">
        <v>5</v>
      </c>
      <c r="C8" s="180"/>
      <c r="D8" s="180"/>
      <c r="F8" s="40"/>
    </row>
    <row r="9" spans="2:6" s="37" customFormat="1" x14ac:dyDescent="0.25">
      <c r="B9" s="41" t="s">
        <v>176</v>
      </c>
      <c r="C9" s="180"/>
      <c r="D9" s="180"/>
      <c r="F9" s="40"/>
    </row>
    <row r="10" spans="2:6" s="37" customFormat="1" x14ac:dyDescent="0.25">
      <c r="B10" s="41" t="s">
        <v>6</v>
      </c>
      <c r="C10" s="180"/>
      <c r="D10" s="180"/>
      <c r="F10" s="40"/>
    </row>
    <row r="11" spans="2:6" s="37" customFormat="1" x14ac:dyDescent="0.25">
      <c r="B11" s="41" t="s">
        <v>7</v>
      </c>
      <c r="C11" s="180"/>
      <c r="D11" s="180"/>
      <c r="F11" s="40"/>
    </row>
    <row r="12" spans="2:6" s="37" customFormat="1" x14ac:dyDescent="0.25">
      <c r="B12" s="41" t="s">
        <v>8</v>
      </c>
      <c r="C12" s="180"/>
      <c r="D12" s="180"/>
      <c r="F12" s="40"/>
    </row>
    <row r="13" spans="2:6" x14ac:dyDescent="0.25">
      <c r="B13" s="5"/>
      <c r="C13" s="6"/>
      <c r="D13" s="6"/>
      <c r="F13" s="7"/>
    </row>
    <row r="14" spans="2:6" x14ac:dyDescent="0.25">
      <c r="B14" s="5" t="s">
        <v>9</v>
      </c>
      <c r="C14" s="6"/>
      <c r="D14" s="6"/>
      <c r="F14" s="7"/>
    </row>
    <row r="15" spans="2:6" x14ac:dyDescent="0.25">
      <c r="B15" s="39" t="s">
        <v>10</v>
      </c>
      <c r="C15" s="185"/>
      <c r="D15" s="185"/>
      <c r="E15" s="37"/>
      <c r="F15" s="7"/>
    </row>
    <row r="16" spans="2:6" x14ac:dyDescent="0.25">
      <c r="B16" s="41" t="s">
        <v>11</v>
      </c>
      <c r="C16" s="185"/>
      <c r="D16" s="185"/>
      <c r="E16" s="37"/>
      <c r="F16" s="7"/>
    </row>
    <row r="17" spans="2:6" x14ac:dyDescent="0.25">
      <c r="B17" s="41" t="s">
        <v>12</v>
      </c>
      <c r="C17" s="6"/>
      <c r="D17" s="6"/>
      <c r="F17" s="7"/>
    </row>
    <row r="18" spans="2:6" x14ac:dyDescent="0.25">
      <c r="B18" s="5"/>
      <c r="C18" s="6"/>
      <c r="D18" s="6"/>
      <c r="F18" s="7"/>
    </row>
    <row r="19" spans="2:6" x14ac:dyDescent="0.25">
      <c r="B19" s="5" t="s">
        <v>13</v>
      </c>
      <c r="C19" s="6"/>
      <c r="D19" s="6"/>
      <c r="F19" s="7"/>
    </row>
    <row r="20" spans="2:6" x14ac:dyDescent="0.25">
      <c r="B20" s="239" t="s">
        <v>14</v>
      </c>
      <c r="C20" s="240"/>
      <c r="D20" s="240"/>
      <c r="E20" s="240"/>
      <c r="F20" s="172" t="s">
        <v>15</v>
      </c>
    </row>
    <row r="21" spans="2:6" x14ac:dyDescent="0.25">
      <c r="B21" s="239" t="s">
        <v>16</v>
      </c>
      <c r="C21" s="240"/>
      <c r="D21" s="240"/>
      <c r="E21" s="240"/>
      <c r="F21" s="172" t="s">
        <v>17</v>
      </c>
    </row>
    <row r="22" spans="2:6" x14ac:dyDescent="0.25">
      <c r="B22" s="239" t="s">
        <v>18</v>
      </c>
      <c r="C22" s="240"/>
      <c r="D22" s="240"/>
      <c r="E22" s="240"/>
      <c r="F22" s="172" t="s">
        <v>19</v>
      </c>
    </row>
    <row r="23" spans="2:6" ht="14.4" thickBot="1" x14ac:dyDescent="0.3">
      <c r="B23" s="183"/>
      <c r="C23" s="184"/>
      <c r="D23" s="184"/>
      <c r="E23" s="23"/>
      <c r="F23" s="20"/>
    </row>
    <row r="24" spans="2:6" x14ac:dyDescent="0.25">
      <c r="B24" s="222" t="s">
        <v>20</v>
      </c>
      <c r="C24" s="223"/>
      <c r="D24" s="223"/>
      <c r="E24" s="223"/>
      <c r="F24" s="224"/>
    </row>
    <row r="25" spans="2:6" x14ac:dyDescent="0.25">
      <c r="B25" s="42"/>
      <c r="C25" s="182"/>
      <c r="D25" s="182"/>
      <c r="E25" s="182"/>
      <c r="F25" s="43"/>
    </row>
    <row r="26" spans="2:6" x14ac:dyDescent="0.25">
      <c r="B26" s="42" t="s">
        <v>21</v>
      </c>
      <c r="C26" s="6"/>
      <c r="D26" s="6"/>
      <c r="F26" s="7"/>
    </row>
    <row r="27" spans="2:6" x14ac:dyDescent="0.25">
      <c r="B27" s="45" t="s">
        <v>22</v>
      </c>
      <c r="C27" s="6"/>
      <c r="D27" s="6"/>
      <c r="F27" s="7"/>
    </row>
    <row r="28" spans="2:6" x14ac:dyDescent="0.25">
      <c r="B28" s="45" t="s">
        <v>23</v>
      </c>
      <c r="C28" s="6"/>
      <c r="D28" s="6"/>
      <c r="F28" s="7"/>
    </row>
    <row r="29" spans="2:6" x14ac:dyDescent="0.25">
      <c r="B29" s="39" t="s">
        <v>24</v>
      </c>
      <c r="C29" s="6"/>
      <c r="D29" s="6"/>
      <c r="F29" s="7"/>
    </row>
    <row r="30" spans="2:6" x14ac:dyDescent="0.25">
      <c r="B30" s="45"/>
      <c r="C30" s="6"/>
      <c r="D30" s="6"/>
      <c r="F30" s="7"/>
    </row>
    <row r="31" spans="2:6" x14ac:dyDescent="0.25">
      <c r="B31" s="5" t="s">
        <v>25</v>
      </c>
      <c r="C31" s="6"/>
      <c r="D31" s="6"/>
      <c r="F31" s="7"/>
    </row>
    <row r="32" spans="2:6" x14ac:dyDescent="0.25">
      <c r="B32" s="39" t="s">
        <v>26</v>
      </c>
      <c r="C32" s="6"/>
      <c r="D32" s="6"/>
      <c r="F32" s="7"/>
    </row>
    <row r="33" spans="2:6" x14ac:dyDescent="0.25">
      <c r="B33" s="39" t="s">
        <v>27</v>
      </c>
      <c r="C33" s="6"/>
      <c r="D33" s="6"/>
      <c r="F33" s="7"/>
    </row>
    <row r="34" spans="2:6" x14ac:dyDescent="0.25">
      <c r="B34" s="39" t="s">
        <v>28</v>
      </c>
      <c r="C34" s="6"/>
      <c r="D34" s="6"/>
      <c r="F34" s="7"/>
    </row>
    <row r="35" spans="2:6" x14ac:dyDescent="0.25">
      <c r="B35" s="39" t="s">
        <v>29</v>
      </c>
      <c r="C35" s="6"/>
      <c r="D35" s="6"/>
      <c r="F35" s="7"/>
    </row>
    <row r="36" spans="2:6" x14ac:dyDescent="0.25">
      <c r="B36" s="5"/>
      <c r="C36" s="6"/>
      <c r="D36" s="6"/>
      <c r="F36" s="7"/>
    </row>
    <row r="37" spans="2:6" x14ac:dyDescent="0.25">
      <c r="B37" s="39" t="s">
        <v>30</v>
      </c>
      <c r="C37" s="6"/>
      <c r="D37" s="6"/>
      <c r="F37" s="7"/>
    </row>
    <row r="38" spans="2:6" x14ac:dyDescent="0.25">
      <c r="B38" s="41" t="s">
        <v>31</v>
      </c>
      <c r="C38" s="6"/>
      <c r="D38" s="6"/>
      <c r="F38" s="7"/>
    </row>
    <row r="39" spans="2:6" x14ac:dyDescent="0.25">
      <c r="B39" s="44" t="s">
        <v>32</v>
      </c>
      <c r="C39" s="6"/>
      <c r="D39" s="6"/>
      <c r="F39" s="7"/>
    </row>
    <row r="40" spans="2:6" x14ac:dyDescent="0.25">
      <c r="B40" s="39" t="s">
        <v>33</v>
      </c>
      <c r="C40" s="6"/>
      <c r="D40" s="6"/>
      <c r="F40" s="7"/>
    </row>
    <row r="41" spans="2:6" x14ac:dyDescent="0.25">
      <c r="B41" s="39" t="s">
        <v>34</v>
      </c>
      <c r="C41" s="6"/>
      <c r="D41" s="6"/>
      <c r="F41" s="7"/>
    </row>
    <row r="42" spans="2:6" x14ac:dyDescent="0.25">
      <c r="B42" s="41" t="s">
        <v>35</v>
      </c>
      <c r="C42" s="6"/>
      <c r="D42" s="6"/>
      <c r="F42" s="7"/>
    </row>
    <row r="43" spans="2:6" x14ac:dyDescent="0.25">
      <c r="B43" s="44" t="s">
        <v>32</v>
      </c>
      <c r="C43" s="6"/>
      <c r="D43" s="6"/>
      <c r="F43" s="7"/>
    </row>
    <row r="44" spans="2:6" x14ac:dyDescent="0.25">
      <c r="B44" s="39" t="s">
        <v>36</v>
      </c>
      <c r="C44" s="6"/>
      <c r="D44" s="6"/>
      <c r="F44" s="7"/>
    </row>
    <row r="45" spans="2:6" x14ac:dyDescent="0.25">
      <c r="B45" s="39" t="s">
        <v>37</v>
      </c>
      <c r="C45" s="6"/>
      <c r="D45" s="6"/>
      <c r="F45" s="7"/>
    </row>
    <row r="46" spans="2:6" x14ac:dyDescent="0.25">
      <c r="B46" s="41" t="s">
        <v>38</v>
      </c>
      <c r="C46" s="6"/>
      <c r="D46" s="6"/>
      <c r="F46" s="7"/>
    </row>
    <row r="47" spans="2:6" x14ac:dyDescent="0.25">
      <c r="B47" s="39" t="s">
        <v>39</v>
      </c>
      <c r="C47" s="6"/>
      <c r="D47" s="6"/>
      <c r="F47" s="7"/>
    </row>
    <row r="48" spans="2:6" x14ac:dyDescent="0.25">
      <c r="B48" s="39" t="s">
        <v>40</v>
      </c>
      <c r="C48" s="6"/>
      <c r="D48" s="6"/>
      <c r="F48" s="7"/>
    </row>
    <row r="49" spans="2:6" x14ac:dyDescent="0.25">
      <c r="B49" s="5"/>
      <c r="C49" s="6"/>
      <c r="D49" s="6"/>
      <c r="F49" s="7"/>
    </row>
    <row r="50" spans="2:6" x14ac:dyDescent="0.25">
      <c r="B50" s="39" t="s">
        <v>41</v>
      </c>
      <c r="C50" s="6"/>
      <c r="D50" s="6"/>
      <c r="F50" s="7"/>
    </row>
    <row r="51" spans="2:6" x14ac:dyDescent="0.25">
      <c r="B51" s="170" t="s">
        <v>42</v>
      </c>
      <c r="C51" s="6"/>
      <c r="D51" s="6"/>
      <c r="F51" s="7"/>
    </row>
    <row r="52" spans="2:6" x14ac:dyDescent="0.25">
      <c r="B52" s="171" t="s">
        <v>175</v>
      </c>
      <c r="C52" s="6"/>
      <c r="D52" s="6"/>
      <c r="F52" s="7"/>
    </row>
    <row r="53" spans="2:6" x14ac:dyDescent="0.25">
      <c r="B53" s="39" t="s">
        <v>43</v>
      </c>
      <c r="C53" s="6"/>
      <c r="D53" s="6"/>
      <c r="F53" s="7"/>
    </row>
    <row r="54" spans="2:6" x14ac:dyDescent="0.25">
      <c r="B54" s="170" t="s">
        <v>44</v>
      </c>
      <c r="C54" s="6"/>
      <c r="D54" s="6"/>
      <c r="F54" s="7"/>
    </row>
    <row r="55" spans="2:6" x14ac:dyDescent="0.25">
      <c r="B55" s="171" t="s">
        <v>175</v>
      </c>
      <c r="C55" s="6"/>
      <c r="D55" s="6"/>
      <c r="F55" s="7"/>
    </row>
    <row r="56" spans="2:6" x14ac:dyDescent="0.25">
      <c r="B56" s="5"/>
      <c r="C56" s="6"/>
      <c r="D56" s="6"/>
      <c r="F56" s="7"/>
    </row>
    <row r="57" spans="2:6" x14ac:dyDescent="0.25">
      <c r="B57" s="5" t="s">
        <v>45</v>
      </c>
      <c r="C57" s="6"/>
      <c r="D57" s="6"/>
      <c r="F57" s="7"/>
    </row>
    <row r="58" spans="2:6" x14ac:dyDescent="0.25">
      <c r="B58" s="39" t="s">
        <v>46</v>
      </c>
      <c r="C58" s="6"/>
      <c r="D58" s="6"/>
      <c r="F58" s="7"/>
    </row>
    <row r="59" spans="2:6" x14ac:dyDescent="0.25">
      <c r="B59" s="41" t="s">
        <v>47</v>
      </c>
      <c r="C59" s="6"/>
      <c r="D59" s="6"/>
      <c r="F59" s="7"/>
    </row>
    <row r="60" spans="2:6" x14ac:dyDescent="0.25">
      <c r="B60" s="41" t="s">
        <v>48</v>
      </c>
      <c r="C60" s="6"/>
      <c r="D60" s="6"/>
      <c r="F60" s="7"/>
    </row>
    <row r="61" spans="2:6" x14ac:dyDescent="0.25">
      <c r="B61" s="39"/>
      <c r="C61" s="6"/>
      <c r="D61" s="6"/>
      <c r="F61" s="7"/>
    </row>
    <row r="62" spans="2:6" x14ac:dyDescent="0.25">
      <c r="B62" s="5" t="s">
        <v>49</v>
      </c>
      <c r="C62" s="6"/>
      <c r="D62" s="6"/>
      <c r="F62" s="7"/>
    </row>
    <row r="63" spans="2:6" x14ac:dyDescent="0.25">
      <c r="B63" s="39" t="s">
        <v>50</v>
      </c>
      <c r="C63" s="6"/>
      <c r="D63" s="6"/>
      <c r="F63" s="7"/>
    </row>
    <row r="64" spans="2:6" x14ac:dyDescent="0.25">
      <c r="B64" s="41" t="s">
        <v>51</v>
      </c>
      <c r="C64" s="6"/>
      <c r="D64" s="6"/>
      <c r="F64" s="7"/>
    </row>
    <row r="65" spans="2:6" x14ac:dyDescent="0.25">
      <c r="B65" s="41" t="s">
        <v>52</v>
      </c>
      <c r="C65" s="6"/>
      <c r="D65" s="6"/>
      <c r="F65" s="7"/>
    </row>
    <row r="66" spans="2:6" x14ac:dyDescent="0.25">
      <c r="B66" s="39"/>
      <c r="C66" s="6"/>
      <c r="D66" s="6"/>
      <c r="F66" s="7"/>
    </row>
    <row r="67" spans="2:6" x14ac:dyDescent="0.25">
      <c r="B67" s="5" t="s">
        <v>53</v>
      </c>
      <c r="C67" s="6"/>
      <c r="D67" s="6"/>
      <c r="F67" s="7"/>
    </row>
    <row r="68" spans="2:6" x14ac:dyDescent="0.25">
      <c r="B68" s="39" t="s">
        <v>54</v>
      </c>
      <c r="C68" s="6"/>
      <c r="D68" s="6"/>
      <c r="F68" s="7"/>
    </row>
    <row r="69" spans="2:6" x14ac:dyDescent="0.25">
      <c r="B69" s="41" t="s">
        <v>55</v>
      </c>
      <c r="C69" s="6"/>
      <c r="D69" s="6"/>
      <c r="F69" s="7"/>
    </row>
    <row r="70" spans="2:6" x14ac:dyDescent="0.25">
      <c r="B70" s="41" t="s">
        <v>56</v>
      </c>
      <c r="C70" s="6"/>
      <c r="D70" s="6"/>
      <c r="F70" s="7"/>
    </row>
    <row r="71" spans="2:6" x14ac:dyDescent="0.25">
      <c r="B71" s="5"/>
      <c r="C71" s="6"/>
      <c r="D71" s="6"/>
      <c r="F71" s="7"/>
    </row>
    <row r="72" spans="2:6" x14ac:dyDescent="0.25">
      <c r="B72" s="5" t="s">
        <v>57</v>
      </c>
      <c r="C72" s="6"/>
      <c r="D72" s="6"/>
      <c r="F72" s="7"/>
    </row>
    <row r="73" spans="2:6" x14ac:dyDescent="0.25">
      <c r="B73" s="39" t="s">
        <v>58</v>
      </c>
      <c r="C73" s="6"/>
      <c r="D73" s="6"/>
      <c r="F73" s="7"/>
    </row>
    <row r="74" spans="2:6" x14ac:dyDescent="0.25">
      <c r="B74" s="39" t="s">
        <v>59</v>
      </c>
      <c r="C74" s="6"/>
      <c r="D74" s="6"/>
      <c r="F74" s="7"/>
    </row>
    <row r="75" spans="2:6" ht="14.4" thickBot="1" x14ac:dyDescent="0.3">
      <c r="B75" s="39"/>
      <c r="C75" s="6"/>
      <c r="D75" s="6"/>
      <c r="F75" s="7"/>
    </row>
    <row r="76" spans="2:6" x14ac:dyDescent="0.25">
      <c r="B76" s="222" t="s">
        <v>60</v>
      </c>
      <c r="C76" s="223"/>
      <c r="D76" s="223"/>
      <c r="E76" s="223"/>
      <c r="F76" s="224"/>
    </row>
    <row r="77" spans="2:6" x14ac:dyDescent="0.25">
      <c r="B77" s="39"/>
      <c r="C77" s="6"/>
      <c r="D77" s="6"/>
      <c r="F77" s="7"/>
    </row>
    <row r="78" spans="2:6" x14ac:dyDescent="0.25">
      <c r="B78" s="42" t="s">
        <v>21</v>
      </c>
      <c r="C78" s="6"/>
      <c r="D78" s="6"/>
      <c r="F78" s="7"/>
    </row>
    <row r="79" spans="2:6" x14ac:dyDescent="0.25">
      <c r="B79" s="45" t="s">
        <v>177</v>
      </c>
      <c r="C79" s="6"/>
      <c r="D79" s="6"/>
      <c r="F79" s="7"/>
    </row>
    <row r="80" spans="2:6" x14ac:dyDescent="0.25">
      <c r="B80" s="39" t="s">
        <v>61</v>
      </c>
      <c r="C80" s="6"/>
      <c r="D80" s="6"/>
      <c r="F80" s="7"/>
    </row>
    <row r="81" spans="2:6" x14ac:dyDescent="0.25">
      <c r="B81" s="41" t="s">
        <v>62</v>
      </c>
      <c r="C81" s="6"/>
      <c r="D81" s="6"/>
      <c r="F81" s="7"/>
    </row>
    <row r="82" spans="2:6" x14ac:dyDescent="0.25">
      <c r="B82" s="39" t="s">
        <v>63</v>
      </c>
      <c r="C82" s="6"/>
      <c r="D82" s="6"/>
      <c r="F82" s="7"/>
    </row>
    <row r="83" spans="2:6" x14ac:dyDescent="0.25">
      <c r="B83" s="41"/>
      <c r="C83" s="6"/>
      <c r="D83" s="6"/>
      <c r="F83" s="7"/>
    </row>
    <row r="84" spans="2:6" x14ac:dyDescent="0.25">
      <c r="B84" s="45" t="s">
        <v>64</v>
      </c>
      <c r="C84" s="6"/>
      <c r="D84" s="6"/>
      <c r="F84" s="7"/>
    </row>
    <row r="85" spans="2:6" x14ac:dyDescent="0.25">
      <c r="B85" s="39" t="s">
        <v>65</v>
      </c>
      <c r="C85" s="6"/>
      <c r="D85" s="6"/>
      <c r="F85" s="7"/>
    </row>
    <row r="86" spans="2:6" x14ac:dyDescent="0.25">
      <c r="B86" s="39" t="s">
        <v>66</v>
      </c>
      <c r="C86" s="6"/>
      <c r="D86" s="6"/>
      <c r="F86" s="7"/>
    </row>
    <row r="87" spans="2:6" x14ac:dyDescent="0.25">
      <c r="B87" s="39" t="s">
        <v>67</v>
      </c>
      <c r="C87" s="6"/>
      <c r="D87" s="6"/>
      <c r="F87" s="7"/>
    </row>
    <row r="88" spans="2:6" x14ac:dyDescent="0.25">
      <c r="B88" s="39" t="s">
        <v>68</v>
      </c>
      <c r="C88" s="6"/>
      <c r="D88" s="6"/>
      <c r="F88" s="7"/>
    </row>
    <row r="89" spans="2:6" x14ac:dyDescent="0.25">
      <c r="B89" s="45"/>
      <c r="C89" s="6"/>
      <c r="D89" s="6"/>
      <c r="F89" s="7"/>
    </row>
    <row r="90" spans="2:6" x14ac:dyDescent="0.25">
      <c r="B90" s="45" t="s">
        <v>69</v>
      </c>
      <c r="C90" s="6"/>
      <c r="D90" s="6"/>
      <c r="F90" s="7"/>
    </row>
    <row r="91" spans="2:6" x14ac:dyDescent="0.25">
      <c r="B91" s="39" t="s">
        <v>70</v>
      </c>
      <c r="C91" s="6"/>
      <c r="D91" s="6"/>
      <c r="F91" s="7"/>
    </row>
    <row r="92" spans="2:6" x14ac:dyDescent="0.25">
      <c r="B92" s="39" t="s">
        <v>71</v>
      </c>
      <c r="C92" s="6"/>
      <c r="D92" s="6"/>
      <c r="F92" s="7"/>
    </row>
    <row r="93" spans="2:6" x14ac:dyDescent="0.25">
      <c r="B93" s="41" t="s">
        <v>72</v>
      </c>
      <c r="C93" s="6"/>
      <c r="D93" s="6"/>
      <c r="F93" s="7"/>
    </row>
    <row r="94" spans="2:6" x14ac:dyDescent="0.25">
      <c r="B94" s="41" t="s">
        <v>73</v>
      </c>
      <c r="C94" s="6"/>
      <c r="D94" s="6"/>
      <c r="F94" s="7"/>
    </row>
    <row r="95" spans="2:6" ht="14.4" thickBot="1" x14ac:dyDescent="0.3">
      <c r="B95" s="183"/>
      <c r="C95" s="184"/>
      <c r="D95" s="184"/>
      <c r="E95" s="23"/>
      <c r="F95" s="20"/>
    </row>
    <row r="96" spans="2:6" x14ac:dyDescent="0.25">
      <c r="B96" s="236" t="s">
        <v>74</v>
      </c>
      <c r="C96" s="237"/>
      <c r="D96" s="237"/>
      <c r="E96" s="237"/>
      <c r="F96" s="238"/>
    </row>
    <row r="97" spans="2:6" x14ac:dyDescent="0.25">
      <c r="B97" s="24"/>
      <c r="C97" s="181"/>
      <c r="F97" s="7"/>
    </row>
    <row r="98" spans="2:6" x14ac:dyDescent="0.25">
      <c r="B98" s="42" t="s">
        <v>21</v>
      </c>
      <c r="C98" s="6"/>
      <c r="D98" s="6"/>
      <c r="F98" s="7"/>
    </row>
    <row r="99" spans="2:6" x14ac:dyDescent="0.25">
      <c r="B99" s="45" t="s">
        <v>75</v>
      </c>
      <c r="C99" s="6"/>
      <c r="D99" s="6"/>
      <c r="F99" s="7"/>
    </row>
    <row r="100" spans="2:6" x14ac:dyDescent="0.25">
      <c r="B100" s="39" t="s">
        <v>76</v>
      </c>
      <c r="C100" s="181"/>
      <c r="F100" s="7"/>
    </row>
    <row r="101" spans="2:6" x14ac:dyDescent="0.25">
      <c r="B101" s="39"/>
      <c r="C101" s="181"/>
      <c r="F101" s="7"/>
    </row>
    <row r="102" spans="2:6" x14ac:dyDescent="0.25">
      <c r="B102" s="45" t="s">
        <v>77</v>
      </c>
      <c r="C102" s="181"/>
      <c r="F102" s="7"/>
    </row>
    <row r="103" spans="2:6" x14ac:dyDescent="0.25">
      <c r="B103" s="39" t="s">
        <v>78</v>
      </c>
      <c r="C103" s="181"/>
      <c r="F103" s="7"/>
    </row>
    <row r="104" spans="2:6" x14ac:dyDescent="0.25">
      <c r="B104" s="39" t="s">
        <v>79</v>
      </c>
      <c r="C104" s="181"/>
      <c r="F104" s="7"/>
    </row>
    <row r="105" spans="2:6" x14ac:dyDescent="0.25">
      <c r="B105" s="39" t="s">
        <v>80</v>
      </c>
      <c r="C105" s="181"/>
      <c r="F105" s="7"/>
    </row>
    <row r="106" spans="2:6" x14ac:dyDescent="0.25">
      <c r="B106" s="39" t="s">
        <v>81</v>
      </c>
      <c r="C106" s="181"/>
      <c r="F106" s="7"/>
    </row>
    <row r="107" spans="2:6" x14ac:dyDescent="0.25">
      <c r="B107" s="39" t="s">
        <v>82</v>
      </c>
      <c r="C107" s="181"/>
      <c r="F107" s="7"/>
    </row>
    <row r="108" spans="2:6" ht="14.4" thickBot="1" x14ac:dyDescent="0.3">
      <c r="B108" s="17"/>
      <c r="C108" s="23"/>
      <c r="D108" s="23"/>
      <c r="E108" s="23"/>
      <c r="F108" s="20"/>
    </row>
    <row r="109" spans="2:6" x14ac:dyDescent="0.25">
      <c r="B109" s="222" t="s">
        <v>83</v>
      </c>
      <c r="C109" s="223"/>
      <c r="D109" s="223"/>
      <c r="E109" s="223"/>
      <c r="F109" s="224"/>
    </row>
    <row r="110" spans="2:6" x14ac:dyDescent="0.25">
      <c r="B110" s="5"/>
      <c r="C110" s="6"/>
      <c r="D110" s="6"/>
      <c r="F110" s="7"/>
    </row>
    <row r="111" spans="2:6" s="37" customFormat="1" x14ac:dyDescent="0.25">
      <c r="B111" s="5" t="s">
        <v>84</v>
      </c>
      <c r="C111" s="180"/>
      <c r="D111" s="180"/>
      <c r="F111" s="40"/>
    </row>
    <row r="112" spans="2:6" ht="14.4" thickBot="1" x14ac:dyDescent="0.3">
      <c r="B112" s="17"/>
      <c r="C112" s="23"/>
      <c r="D112" s="23"/>
      <c r="E112" s="23"/>
      <c r="F112" s="20"/>
    </row>
  </sheetData>
  <sheetProtection algorithmName="SHA-512" hashValue="tsOVxGTXYcq+bK6E99mLZtQ3sEXgIgyhRYNb3haHycAVADjbb68DAZqG4Fw5uEkXlUokDXgGnZ7S4RNvZUoVhg==" saltValue="gFtj3xRyFjcGokTE4aLnag==" spinCount="100000" sheet="1" objects="1" scenarios="1"/>
  <mergeCells count="8">
    <mergeCell ref="B96:F96"/>
    <mergeCell ref="B109:F109"/>
    <mergeCell ref="B2:F2"/>
    <mergeCell ref="B20:E20"/>
    <mergeCell ref="B21:E21"/>
    <mergeCell ref="B22:E22"/>
    <mergeCell ref="B24:F24"/>
    <mergeCell ref="B76:F76"/>
  </mergeCells>
  <hyperlinks>
    <hyperlink ref="F20" location="'Summer Calc - Time'!A1" display="Summer Calc - Time" xr:uid="{2A28C0AD-CCD9-4908-BB04-5C0A54B4AC5F}"/>
    <hyperlink ref="F21" location="'Summer Calc - Amount'!A1" display="Summer Calc - Amount" xr:uid="{C3CF08DE-1680-4196-8BAC-690D4AF5FC13}"/>
    <hyperlink ref="F22" location="'Summer Calc - Effort %'!A1" display="Summer Calc - Effort %" xr:uid="{25497D33-5BD9-49F2-BC8B-3F2A6CB792FC}"/>
  </hyperlinks>
  <pageMargins left="0.7" right="0.7" top="0.75" bottom="0.75" header="0.3" footer="0.3"/>
  <pageSetup scale="72" fitToHeight="0" orientation="landscape" r:id="rId1"/>
  <rowBreaks count="1" manualBreakCount="1">
    <brk id="23" min="1" max="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03F00-6D8A-48B6-B2F6-21D04505C9F8}">
  <dimension ref="B1:AR97"/>
  <sheetViews>
    <sheetView tabSelected="1" zoomScale="120" zoomScaleNormal="120" zoomScaleSheetLayoutView="160" workbookViewId="0">
      <selection activeCell="V70" sqref="V70:W70"/>
    </sheetView>
  </sheetViews>
  <sheetFormatPr defaultColWidth="9.109375" defaultRowHeight="13.8" x14ac:dyDescent="0.25"/>
  <cols>
    <col min="1" max="1" width="3.33203125" style="2" customWidth="1"/>
    <col min="2" max="2" width="10.44140625" style="2" customWidth="1"/>
    <col min="3" max="3" width="15.33203125" style="2" bestFit="1" customWidth="1"/>
    <col min="4" max="4" width="12.33203125" style="2" customWidth="1"/>
    <col min="5" max="5" width="11.5546875" style="2" bestFit="1" customWidth="1"/>
    <col min="6" max="6" width="11.5546875" style="2" customWidth="1"/>
    <col min="7" max="7" width="28.44140625" style="2" customWidth="1"/>
    <col min="8" max="8" width="54.33203125" style="2" customWidth="1"/>
    <col min="9" max="9" width="12.33203125" style="2" bestFit="1" customWidth="1"/>
    <col min="10" max="10" width="11.33203125" style="2" bestFit="1" customWidth="1"/>
    <col min="11" max="18" width="9.109375" style="2"/>
    <col min="19" max="23" width="9.109375" style="2" customWidth="1"/>
    <col min="24" max="24" width="13.88671875" style="2" customWidth="1"/>
    <col min="25" max="25" width="12.44140625" style="2" customWidth="1"/>
    <col min="26" max="26" width="11.109375" style="2" customWidth="1"/>
    <col min="27" max="27" width="9.109375" style="2" customWidth="1"/>
    <col min="28" max="28" width="12.109375" style="2" customWidth="1"/>
    <col min="29" max="29" width="5.33203125" style="2" customWidth="1"/>
    <col min="30" max="30" width="7" style="2" customWidth="1"/>
    <col min="31" max="31" width="11.6640625" style="2" customWidth="1"/>
    <col min="32" max="32" width="9.6640625" style="2" customWidth="1"/>
    <col min="33" max="34" width="12.33203125" style="2" customWidth="1"/>
    <col min="35" max="35" width="18.5546875" style="2" customWidth="1"/>
    <col min="36" max="36" width="9.109375" style="2" customWidth="1"/>
    <col min="37" max="37" width="9.109375" style="2"/>
    <col min="38" max="38" width="15.6640625" style="2" customWidth="1"/>
    <col min="39" max="39" width="22" style="2" customWidth="1"/>
    <col min="40" max="40" width="12.88671875" style="2" bestFit="1" customWidth="1"/>
    <col min="41" max="41" width="7.5546875" style="2" bestFit="1" customWidth="1"/>
    <col min="42" max="42" width="11" style="2" customWidth="1"/>
    <col min="43" max="43" width="11.33203125" style="2" customWidth="1"/>
    <col min="44" max="44" width="9.88671875" style="2" customWidth="1"/>
    <col min="45" max="16384" width="9.109375" style="2"/>
  </cols>
  <sheetData>
    <row r="1" spans="2:8" ht="14.4" thickBot="1" x14ac:dyDescent="0.3"/>
    <row r="2" spans="2:8" ht="14.4" thickBot="1" x14ac:dyDescent="0.3">
      <c r="B2" s="3" t="s">
        <v>85</v>
      </c>
      <c r="C2" s="4"/>
      <c r="D2" s="4"/>
      <c r="H2" s="31" t="s">
        <v>86</v>
      </c>
    </row>
    <row r="3" spans="2:8" x14ac:dyDescent="0.25">
      <c r="B3" s="222" t="s">
        <v>87</v>
      </c>
      <c r="C3" s="223"/>
      <c r="D3" s="223"/>
      <c r="E3" s="223"/>
      <c r="F3" s="223"/>
      <c r="G3" s="224"/>
      <c r="H3" s="53"/>
    </row>
    <row r="4" spans="2:8" ht="15" customHeight="1" x14ac:dyDescent="0.25">
      <c r="B4" s="9"/>
      <c r="E4" s="118"/>
      <c r="F4" s="229" t="s">
        <v>88</v>
      </c>
      <c r="G4" s="228"/>
      <c r="H4" s="29"/>
    </row>
    <row r="5" spans="2:8" x14ac:dyDescent="0.25">
      <c r="B5" s="9"/>
      <c r="C5" s="128" t="s">
        <v>89</v>
      </c>
      <c r="D5" s="189"/>
      <c r="E5" s="190"/>
      <c r="F5" s="230"/>
      <c r="G5" s="231"/>
      <c r="H5" s="62"/>
    </row>
    <row r="6" spans="2:8" x14ac:dyDescent="0.25">
      <c r="B6" s="9"/>
      <c r="C6" s="128" t="s">
        <v>90</v>
      </c>
      <c r="D6" s="191"/>
      <c r="E6" s="192"/>
      <c r="F6" s="232"/>
      <c r="G6" s="233"/>
      <c r="H6" s="62"/>
    </row>
    <row r="7" spans="2:8" x14ac:dyDescent="0.25">
      <c r="B7" s="9"/>
      <c r="C7" s="128" t="s">
        <v>91</v>
      </c>
      <c r="D7" s="191"/>
      <c r="E7" s="192"/>
      <c r="F7" s="232"/>
      <c r="G7" s="233"/>
      <c r="H7" s="62"/>
    </row>
    <row r="8" spans="2:8" x14ac:dyDescent="0.25">
      <c r="B8" s="9"/>
      <c r="C8" s="128" t="s">
        <v>92</v>
      </c>
      <c r="D8" s="193"/>
      <c r="E8" s="194"/>
      <c r="F8" s="232"/>
      <c r="G8" s="233"/>
      <c r="H8" s="62"/>
    </row>
    <row r="9" spans="2:8" x14ac:dyDescent="0.25">
      <c r="B9" s="9"/>
      <c r="C9" s="6"/>
      <c r="D9" s="6"/>
      <c r="E9" s="6"/>
      <c r="F9" s="232"/>
      <c r="G9" s="233"/>
      <c r="H9" s="7"/>
    </row>
    <row r="10" spans="2:8" x14ac:dyDescent="0.25">
      <c r="B10" s="9"/>
      <c r="C10" s="128" t="s">
        <v>93</v>
      </c>
      <c r="D10" s="38"/>
      <c r="F10" s="232"/>
      <c r="G10" s="233"/>
      <c r="H10" s="54" t="s">
        <v>94</v>
      </c>
    </row>
    <row r="11" spans="2:8" x14ac:dyDescent="0.25">
      <c r="B11" s="9"/>
      <c r="C11" s="129" t="s">
        <v>95</v>
      </c>
      <c r="D11" s="47">
        <f>D10/9</f>
        <v>0</v>
      </c>
      <c r="F11" s="232"/>
      <c r="G11" s="233"/>
      <c r="H11" s="7" t="s">
        <v>96</v>
      </c>
    </row>
    <row r="12" spans="2:8" x14ac:dyDescent="0.25">
      <c r="B12" s="9"/>
      <c r="C12" s="128" t="s">
        <v>97</v>
      </c>
      <c r="D12" s="48"/>
      <c r="F12" s="232"/>
      <c r="G12" s="233"/>
      <c r="H12" s="7" t="s">
        <v>98</v>
      </c>
    </row>
    <row r="13" spans="2:8" x14ac:dyDescent="0.25">
      <c r="B13" s="9"/>
      <c r="C13" s="128" t="s">
        <v>99</v>
      </c>
      <c r="D13" s="46"/>
      <c r="F13" s="232"/>
      <c r="G13" s="233"/>
      <c r="H13" s="7" t="s">
        <v>100</v>
      </c>
    </row>
    <row r="14" spans="2:8" x14ac:dyDescent="0.25">
      <c r="B14" s="9"/>
      <c r="C14" s="129" t="s">
        <v>101</v>
      </c>
      <c r="D14" s="49" cm="1">
        <f t="array" ref="D14">_xlfn.IFS(D12=0,0,D13=9,(D12/D13),D13=12,((D12*0.75)/9))</f>
        <v>0</v>
      </c>
      <c r="F14" s="232"/>
      <c r="G14" s="233"/>
      <c r="H14" s="7" t="s">
        <v>102</v>
      </c>
    </row>
    <row r="15" spans="2:8" ht="14.4" thickBot="1" x14ac:dyDescent="0.3">
      <c r="B15" s="9"/>
      <c r="C15" s="129" t="s">
        <v>103</v>
      </c>
      <c r="D15" s="8">
        <f>(D11+D14)</f>
        <v>0</v>
      </c>
      <c r="F15" s="232"/>
      <c r="G15" s="233"/>
      <c r="H15" s="7" t="s">
        <v>104</v>
      </c>
    </row>
    <row r="16" spans="2:8" ht="14.4" thickBot="1" x14ac:dyDescent="0.3">
      <c r="B16" s="9"/>
      <c r="C16" s="129" t="s">
        <v>105</v>
      </c>
      <c r="D16" s="51">
        <f>D15*3</f>
        <v>0</v>
      </c>
      <c r="F16" s="234"/>
      <c r="G16" s="235"/>
      <c r="H16" s="55" t="s">
        <v>106</v>
      </c>
    </row>
    <row r="17" spans="2:8" x14ac:dyDescent="0.25">
      <c r="B17" s="9"/>
      <c r="G17" s="7"/>
      <c r="H17" s="7"/>
    </row>
    <row r="18" spans="2:8" x14ac:dyDescent="0.25">
      <c r="B18" s="10" t="s">
        <v>107</v>
      </c>
      <c r="C18" s="117" t="s">
        <v>108</v>
      </c>
      <c r="D18" s="117" t="s">
        <v>109</v>
      </c>
      <c r="E18" s="144" t="s">
        <v>110</v>
      </c>
      <c r="F18" s="117" t="s">
        <v>111</v>
      </c>
      <c r="G18" s="56" t="s">
        <v>112</v>
      </c>
      <c r="H18" s="7"/>
    </row>
    <row r="19" spans="2:8" x14ac:dyDescent="0.25">
      <c r="B19" s="11" t="s">
        <v>113</v>
      </c>
      <c r="C19" s="138"/>
      <c r="D19" s="141">
        <f>D$15*C19</f>
        <v>0</v>
      </c>
      <c r="E19" s="119">
        <f>C19/3</f>
        <v>0</v>
      </c>
      <c r="F19" s="161"/>
      <c r="G19" s="134"/>
      <c r="H19" s="54" t="s">
        <v>114</v>
      </c>
    </row>
    <row r="20" spans="2:8" x14ac:dyDescent="0.25">
      <c r="B20" s="13" t="s">
        <v>115</v>
      </c>
      <c r="C20" s="139"/>
      <c r="D20" s="142">
        <f>D$15*C20</f>
        <v>0</v>
      </c>
      <c r="E20" s="120">
        <f>C20/3</f>
        <v>0</v>
      </c>
      <c r="F20" s="159"/>
      <c r="G20" s="58"/>
      <c r="H20" s="7" t="s">
        <v>116</v>
      </c>
    </row>
    <row r="21" spans="2:8" x14ac:dyDescent="0.25">
      <c r="B21" s="13" t="s">
        <v>117</v>
      </c>
      <c r="C21" s="139"/>
      <c r="D21" s="142">
        <f>D$15*C21</f>
        <v>0</v>
      </c>
      <c r="E21" s="120">
        <f>C21/3</f>
        <v>0</v>
      </c>
      <c r="F21" s="159"/>
      <c r="G21" s="58"/>
      <c r="H21" s="7" t="s">
        <v>116</v>
      </c>
    </row>
    <row r="22" spans="2:8" x14ac:dyDescent="0.25">
      <c r="B22" s="15" t="s">
        <v>118</v>
      </c>
      <c r="C22" s="140"/>
      <c r="D22" s="143">
        <f>D$15*C22</f>
        <v>0</v>
      </c>
      <c r="E22" s="121">
        <f>C22/3</f>
        <v>0</v>
      </c>
      <c r="F22" s="160"/>
      <c r="G22" s="59"/>
      <c r="H22" s="55" t="s">
        <v>114</v>
      </c>
    </row>
    <row r="23" spans="2:8" x14ac:dyDescent="0.25">
      <c r="B23" s="9"/>
      <c r="D23" s="122">
        <f>SUM(D19:D22)</f>
        <v>0</v>
      </c>
      <c r="E23" s="123">
        <f>SUM(E19:E22)</f>
        <v>0</v>
      </c>
      <c r="F23" s="137" t="s">
        <v>119</v>
      </c>
      <c r="G23" s="7"/>
      <c r="H23" s="7"/>
    </row>
    <row r="24" spans="2:8" ht="13.5" customHeight="1" thickBot="1" x14ac:dyDescent="0.3">
      <c r="B24" s="17"/>
      <c r="C24" s="18"/>
      <c r="D24" s="19"/>
      <c r="E24" s="136"/>
      <c r="F24" s="136"/>
      <c r="G24" s="61"/>
      <c r="H24" s="20"/>
    </row>
    <row r="25" spans="2:8" x14ac:dyDescent="0.25">
      <c r="B25" s="222" t="s">
        <v>60</v>
      </c>
      <c r="C25" s="223"/>
      <c r="D25" s="223"/>
      <c r="E25" s="223"/>
      <c r="F25" s="223"/>
      <c r="G25" s="224"/>
      <c r="H25" s="53"/>
    </row>
    <row r="26" spans="2:8" ht="15" customHeight="1" x14ac:dyDescent="0.25">
      <c r="B26" s="9"/>
      <c r="C26" s="52"/>
      <c r="D26" s="21"/>
      <c r="E26" s="125"/>
      <c r="F26" s="125"/>
      <c r="G26" s="57"/>
      <c r="H26" s="7"/>
    </row>
    <row r="27" spans="2:8" x14ac:dyDescent="0.25">
      <c r="B27" s="124" t="s">
        <v>107</v>
      </c>
      <c r="C27" s="145" t="s">
        <v>120</v>
      </c>
      <c r="D27" s="145" t="s">
        <v>109</v>
      </c>
      <c r="E27" s="145" t="s">
        <v>110</v>
      </c>
      <c r="F27" s="227" t="s">
        <v>88</v>
      </c>
      <c r="G27" s="228"/>
      <c r="H27" s="219" t="s">
        <v>121</v>
      </c>
    </row>
    <row r="28" spans="2:8" x14ac:dyDescent="0.25">
      <c r="B28" s="133" t="s">
        <v>113</v>
      </c>
      <c r="C28" s="146" t="s">
        <v>122</v>
      </c>
      <c r="D28" s="141" cm="1">
        <f t="array" ref="D28">_xlfn.IFS(D$14=0,0,D$13=9,0,D$14&lt;&gt;0,D$14/2)</f>
        <v>0</v>
      </c>
      <c r="E28" s="152">
        <f t="shared" ref="E28:E40" si="0">IFERROR(D28/D$16,0)</f>
        <v>0</v>
      </c>
      <c r="F28" s="225"/>
      <c r="G28" s="226"/>
      <c r="H28" s="220"/>
    </row>
    <row r="29" spans="2:8" x14ac:dyDescent="0.25">
      <c r="B29" s="50" t="s">
        <v>115</v>
      </c>
      <c r="C29" s="188" t="s">
        <v>122</v>
      </c>
      <c r="D29" s="142" cm="1">
        <f t="array" ref="D29">_xlfn.IFS(D$14=0,0,D$13=9,0,D$14&lt;&gt;0,D$14)</f>
        <v>0</v>
      </c>
      <c r="E29" s="131">
        <f t="shared" si="0"/>
        <v>0</v>
      </c>
      <c r="F29" s="198"/>
      <c r="G29" s="199"/>
      <c r="H29" s="220"/>
    </row>
    <row r="30" spans="2:8" x14ac:dyDescent="0.25">
      <c r="B30" s="50" t="s">
        <v>117</v>
      </c>
      <c r="C30" s="188" t="s">
        <v>122</v>
      </c>
      <c r="D30" s="142" cm="1">
        <f t="array" ref="D30">_xlfn.IFS(D$14=0,0,D$13=9,0,D$14&lt;&gt;0,D$14)</f>
        <v>0</v>
      </c>
      <c r="E30" s="131">
        <f t="shared" si="0"/>
        <v>0</v>
      </c>
      <c r="F30" s="198"/>
      <c r="G30" s="199"/>
      <c r="H30" s="220"/>
    </row>
    <row r="31" spans="2:8" x14ac:dyDescent="0.25">
      <c r="B31" s="50" t="s">
        <v>118</v>
      </c>
      <c r="C31" s="188" t="s">
        <v>122</v>
      </c>
      <c r="D31" s="142" cm="1">
        <f t="array" ref="D31">_xlfn.IFS(D$14=0,0,D$13=9,0,D$14&lt;&gt;0,D$14/2)</f>
        <v>0</v>
      </c>
      <c r="E31" s="131">
        <f t="shared" si="0"/>
        <v>0</v>
      </c>
      <c r="F31" s="198"/>
      <c r="G31" s="199"/>
      <c r="H31" s="220"/>
    </row>
    <row r="32" spans="2:8" x14ac:dyDescent="0.25">
      <c r="B32" s="32"/>
      <c r="C32" s="148"/>
      <c r="D32" s="150">
        <v>0</v>
      </c>
      <c r="E32" s="153">
        <f t="shared" si="0"/>
        <v>0</v>
      </c>
      <c r="F32" s="198"/>
      <c r="G32" s="199"/>
      <c r="H32" s="220"/>
    </row>
    <row r="33" spans="2:8" x14ac:dyDescent="0.25">
      <c r="B33" s="32"/>
      <c r="C33" s="148"/>
      <c r="D33" s="150">
        <v>0</v>
      </c>
      <c r="E33" s="153">
        <f t="shared" si="0"/>
        <v>0</v>
      </c>
      <c r="F33" s="198"/>
      <c r="G33" s="199"/>
      <c r="H33" s="220"/>
    </row>
    <row r="34" spans="2:8" x14ac:dyDescent="0.25">
      <c r="B34" s="32"/>
      <c r="C34" s="148"/>
      <c r="D34" s="150">
        <v>0</v>
      </c>
      <c r="E34" s="153">
        <f t="shared" si="0"/>
        <v>0</v>
      </c>
      <c r="F34" s="198"/>
      <c r="G34" s="199"/>
      <c r="H34" s="220"/>
    </row>
    <row r="35" spans="2:8" x14ac:dyDescent="0.25">
      <c r="B35" s="32"/>
      <c r="C35" s="148"/>
      <c r="D35" s="150">
        <v>0</v>
      </c>
      <c r="E35" s="153">
        <f t="shared" si="0"/>
        <v>0</v>
      </c>
      <c r="F35" s="198"/>
      <c r="G35" s="199"/>
      <c r="H35" s="220"/>
    </row>
    <row r="36" spans="2:8" x14ac:dyDescent="0.25">
      <c r="B36" s="32"/>
      <c r="C36" s="148"/>
      <c r="D36" s="150">
        <v>0</v>
      </c>
      <c r="E36" s="153">
        <f t="shared" si="0"/>
        <v>0</v>
      </c>
      <c r="F36" s="198"/>
      <c r="G36" s="199"/>
      <c r="H36" s="220"/>
    </row>
    <row r="37" spans="2:8" x14ac:dyDescent="0.25">
      <c r="B37" s="32"/>
      <c r="C37" s="148"/>
      <c r="D37" s="150">
        <v>0</v>
      </c>
      <c r="E37" s="153">
        <f t="shared" si="0"/>
        <v>0</v>
      </c>
      <c r="F37" s="198"/>
      <c r="G37" s="199"/>
      <c r="H37" s="220"/>
    </row>
    <row r="38" spans="2:8" x14ac:dyDescent="0.25">
      <c r="B38" s="32"/>
      <c r="C38" s="148"/>
      <c r="D38" s="150">
        <v>0</v>
      </c>
      <c r="E38" s="153">
        <f t="shared" si="0"/>
        <v>0</v>
      </c>
      <c r="F38" s="198"/>
      <c r="G38" s="199"/>
      <c r="H38" s="220"/>
    </row>
    <row r="39" spans="2:8" x14ac:dyDescent="0.25">
      <c r="B39" s="34"/>
      <c r="C39" s="149"/>
      <c r="D39" s="151">
        <v>0</v>
      </c>
      <c r="E39" s="154">
        <f t="shared" si="0"/>
        <v>0</v>
      </c>
      <c r="F39" s="196"/>
      <c r="G39" s="197"/>
      <c r="H39" s="221"/>
    </row>
    <row r="40" spans="2:8" x14ac:dyDescent="0.25">
      <c r="B40" s="22"/>
      <c r="D40" s="122">
        <f>SUM(D28:D39)</f>
        <v>0</v>
      </c>
      <c r="E40" s="127">
        <f t="shared" si="0"/>
        <v>0</v>
      </c>
      <c r="F40" s="137" t="s">
        <v>123</v>
      </c>
      <c r="G40" s="135"/>
      <c r="H40" s="7"/>
    </row>
    <row r="41" spans="2:8" ht="13.5" customHeight="1" thickBot="1" x14ac:dyDescent="0.3">
      <c r="B41" s="17"/>
      <c r="C41" s="23"/>
      <c r="D41" s="23"/>
      <c r="E41" s="23"/>
      <c r="F41" s="23"/>
      <c r="G41" s="20"/>
      <c r="H41" s="20"/>
    </row>
    <row r="42" spans="2:8" x14ac:dyDescent="0.25">
      <c r="B42" s="222" t="s">
        <v>74</v>
      </c>
      <c r="C42" s="223"/>
      <c r="D42" s="223"/>
      <c r="E42" s="223"/>
      <c r="F42" s="223"/>
      <c r="G42" s="224"/>
      <c r="H42" s="53"/>
    </row>
    <row r="43" spans="2:8" ht="15" customHeight="1" x14ac:dyDescent="0.25">
      <c r="B43" s="9"/>
      <c r="G43" s="7"/>
      <c r="H43" s="7"/>
    </row>
    <row r="44" spans="2:8" x14ac:dyDescent="0.25">
      <c r="B44" s="9"/>
      <c r="C44" s="25" t="s">
        <v>124</v>
      </c>
      <c r="D44" s="155">
        <f>SUM(D45:D48)</f>
        <v>0</v>
      </c>
      <c r="E44" s="127">
        <f>IFERROR(D44/D16,0)</f>
        <v>0</v>
      </c>
      <c r="F44" s="126"/>
      <c r="G44" s="7"/>
      <c r="H44" s="7" t="s">
        <v>125</v>
      </c>
    </row>
    <row r="45" spans="2:8" x14ac:dyDescent="0.25">
      <c r="B45" s="9"/>
      <c r="C45" s="26" t="s">
        <v>113</v>
      </c>
      <c r="D45" s="156">
        <f>(SUMIFS($D$28:$D$39,$B$28:$B$39,$C45)+D19)</f>
        <v>0</v>
      </c>
      <c r="E45" s="130">
        <f>IFERROR(D45/D$16,0)</f>
        <v>0</v>
      </c>
      <c r="F45" s="120"/>
      <c r="G45" s="7"/>
      <c r="H45" s="7"/>
    </row>
    <row r="46" spans="2:8" x14ac:dyDescent="0.25">
      <c r="B46" s="9"/>
      <c r="C46" s="27" t="s">
        <v>115</v>
      </c>
      <c r="D46" s="157">
        <f>SUMIFS($D$28:$D$39,$B$28:$B$39,$C46)+D20</f>
        <v>0</v>
      </c>
      <c r="E46" s="131">
        <f>IFERROR(D46/D$16,0)</f>
        <v>0</v>
      </c>
      <c r="F46" s="120"/>
      <c r="G46" s="7"/>
      <c r="H46" s="7"/>
    </row>
    <row r="47" spans="2:8" x14ac:dyDescent="0.25">
      <c r="B47" s="9"/>
      <c r="C47" s="27" t="s">
        <v>117</v>
      </c>
      <c r="D47" s="157">
        <f>SUMIFS($D$28:$D$39,$B$28:$B$39,$C47)+D21</f>
        <v>0</v>
      </c>
      <c r="E47" s="131">
        <f>IFERROR(D47/D$16,0)</f>
        <v>0</v>
      </c>
      <c r="F47" s="120"/>
      <c r="G47" s="7"/>
      <c r="H47" s="7"/>
    </row>
    <row r="48" spans="2:8" x14ac:dyDescent="0.25">
      <c r="B48" s="9"/>
      <c r="C48" s="28" t="s">
        <v>118</v>
      </c>
      <c r="D48" s="158">
        <f>SUMIFS($D$28:$D$39,$B$28:$B$39,$C48)+D22</f>
        <v>0</v>
      </c>
      <c r="E48" s="132">
        <f>IFERROR(D48/D$16,0)</f>
        <v>0</v>
      </c>
      <c r="F48" s="120"/>
      <c r="G48" s="7"/>
      <c r="H48" s="7"/>
    </row>
    <row r="49" spans="2:35" ht="13.5" customHeight="1" thickBot="1" x14ac:dyDescent="0.3">
      <c r="B49" s="17"/>
      <c r="C49" s="23"/>
      <c r="D49" s="23"/>
      <c r="E49" s="23"/>
      <c r="F49" s="23"/>
      <c r="G49" s="20"/>
      <c r="H49" s="20"/>
    </row>
    <row r="52" spans="2:35" ht="14.4" x14ac:dyDescent="0.3">
      <c r="T52"/>
      <c r="U52" s="1" t="s">
        <v>126</v>
      </c>
      <c r="V52" s="204">
        <f>$D$5</f>
        <v>0</v>
      </c>
      <c r="W52" s="205"/>
      <c r="X52" s="205"/>
      <c r="Y52" s="1" t="s">
        <v>127</v>
      </c>
      <c r="Z52" s="64">
        <f>$D$6</f>
        <v>0</v>
      </c>
    </row>
    <row r="53" spans="2:35" ht="15.75" customHeight="1" x14ac:dyDescent="0.3">
      <c r="T53"/>
      <c r="U53" s="1"/>
      <c r="V53" s="65"/>
      <c r="W53" s="65"/>
      <c r="X53" s="65"/>
      <c r="Y53" s="1"/>
      <c r="Z53" s="66"/>
    </row>
    <row r="54" spans="2:35" ht="16.5" customHeight="1" thickBot="1" x14ac:dyDescent="0.35">
      <c r="T54"/>
      <c r="U54" s="67"/>
      <c r="V54" s="67"/>
      <c r="W54"/>
      <c r="X54"/>
      <c r="Y54"/>
      <c r="Z54" s="68"/>
    </row>
    <row r="55" spans="2:35" ht="26.25" customHeight="1" thickBot="1" x14ac:dyDescent="0.3">
      <c r="T55" s="69" t="s">
        <v>107</v>
      </c>
      <c r="U55" s="70" t="s">
        <v>128</v>
      </c>
      <c r="V55" s="70" t="s">
        <v>129</v>
      </c>
      <c r="W55" s="71" t="s">
        <v>130</v>
      </c>
      <c r="X55" s="72" t="s">
        <v>131</v>
      </c>
      <c r="Y55" s="73" t="s">
        <v>132</v>
      </c>
      <c r="Z55" s="74" t="s">
        <v>133</v>
      </c>
      <c r="AB55" s="75" t="s">
        <v>134</v>
      </c>
      <c r="AC55" s="75" t="s">
        <v>135</v>
      </c>
      <c r="AD55" s="75" t="s">
        <v>107</v>
      </c>
      <c r="AE55" s="75" t="s">
        <v>136</v>
      </c>
      <c r="AF55" s="75" t="s">
        <v>137</v>
      </c>
      <c r="AG55" s="75" t="s">
        <v>138</v>
      </c>
      <c r="AH55" s="75" t="s">
        <v>139</v>
      </c>
      <c r="AI55" s="75" t="s">
        <v>140</v>
      </c>
    </row>
    <row r="56" spans="2:35" ht="14.4" x14ac:dyDescent="0.25">
      <c r="T56" s="76" t="str">
        <f ca="1">LEFT($AB56,3)&amp;"-"&amp;RIGHT($AC56,2)</f>
        <v>May-26</v>
      </c>
      <c r="U56" s="77">
        <f ca="1">$C19*$V56</f>
        <v>0</v>
      </c>
      <c r="V56" s="77">
        <f ca="1">NETWORKDAYS(AG56,AH56,(AF56))</f>
        <v>20</v>
      </c>
      <c r="W56" s="173">
        <f ca="1">U56/V56</f>
        <v>0</v>
      </c>
      <c r="X56" s="174">
        <f ca="1">SUM(W56:W$59)</f>
        <v>0</v>
      </c>
      <c r="Y56" s="179">
        <f>V68</f>
        <v>0</v>
      </c>
      <c r="Z56" s="175">
        <f ca="1">IFERROR(ROUND(Y56*(W56/X56),2),0)</f>
        <v>0</v>
      </c>
      <c r="AB56" s="80" t="s">
        <v>113</v>
      </c>
      <c r="AC56" s="81">
        <f ca="1">YEAR(AI56)</f>
        <v>2026</v>
      </c>
      <c r="AD56" s="82">
        <v>5</v>
      </c>
      <c r="AE56" s="83">
        <v>26</v>
      </c>
      <c r="AF56" s="84">
        <f ca="1">DATE(AC56,AD56,AE56)</f>
        <v>46168</v>
      </c>
      <c r="AG56" s="85">
        <f ca="1">DATE($AC56,5,1)</f>
        <v>46143</v>
      </c>
      <c r="AH56" s="86">
        <f ca="1">DATE($AC56,5,31)</f>
        <v>46173</v>
      </c>
      <c r="AI56" s="87">
        <f ca="1">TODAY()</f>
        <v>46112</v>
      </c>
    </row>
    <row r="57" spans="2:35" ht="15" thickBot="1" x14ac:dyDescent="0.3">
      <c r="T57" s="88" t="str">
        <f ca="1">LEFT($AB57,3)&amp;"-"&amp;RIGHT($AC57,2)</f>
        <v>Jun-26</v>
      </c>
      <c r="U57" s="89">
        <f ca="1">$C20*$V57</f>
        <v>0</v>
      </c>
      <c r="V57" s="89">
        <f ca="1">NETWORKDAYS(AG57,AH57,(AF57))</f>
        <v>21</v>
      </c>
      <c r="W57" s="173">
        <f ca="1">IF(V57="","",U57/V57)</f>
        <v>0</v>
      </c>
      <c r="X57" s="174">
        <f ca="1">SUM(W57:W$59)</f>
        <v>0</v>
      </c>
      <c r="Y57" s="176">
        <f ca="1">IF(V57="","",Y56-Z56)</f>
        <v>0</v>
      </c>
      <c r="Z57" s="175">
        <f ca="1">IFERROR(IF(Y57="","",ROUND(Y57*(W57/X57),2)),0)</f>
        <v>0</v>
      </c>
      <c r="AB57" s="90" t="s">
        <v>115</v>
      </c>
      <c r="AC57" s="91">
        <f ca="1">YEAR(AI57)</f>
        <v>2026</v>
      </c>
      <c r="AD57" s="92">
        <v>6</v>
      </c>
      <c r="AE57" s="93">
        <v>19</v>
      </c>
      <c r="AF57" s="94">
        <f ca="1">DATE(AC57,AD57,AE57)</f>
        <v>46192</v>
      </c>
      <c r="AG57" s="95">
        <f ca="1">DATE($AC57,6,1)</f>
        <v>46174</v>
      </c>
      <c r="AH57" s="94">
        <f ca="1">DATE($AC57,6,30)</f>
        <v>46203</v>
      </c>
      <c r="AI57" s="96">
        <f t="shared" ref="AI57:AI59" ca="1" si="1">TODAY()</f>
        <v>46112</v>
      </c>
    </row>
    <row r="58" spans="2:35" ht="15.75" customHeight="1" x14ac:dyDescent="0.25">
      <c r="T58" s="88" t="str">
        <f ca="1">LEFT($AB58,3)&amp;"-"&amp;RIGHT($AC58,2)</f>
        <v>Jul-26</v>
      </c>
      <c r="U58" s="89">
        <f ca="1">$C21*$V58</f>
        <v>0</v>
      </c>
      <c r="V58" s="89">
        <f ca="1">NETWORKDAYS(AG58,AH58,(AF58))</f>
        <v>23</v>
      </c>
      <c r="W58" s="173">
        <f t="shared" ref="W58:W65" ca="1" si="2">IF(V58="","",U58/V58)</f>
        <v>0</v>
      </c>
      <c r="X58" s="174">
        <f ca="1">SUM(W58:W$59)</f>
        <v>0</v>
      </c>
      <c r="Y58" s="176">
        <f t="shared" ref="Y58:Y65" ca="1" si="3">IF(V58="","",Y57-Z57)</f>
        <v>0</v>
      </c>
      <c r="Z58" s="175">
        <f ca="1">IFERROR(IF(Y58="","",ROUND(Y58*(W58/X58),2)),0)</f>
        <v>0</v>
      </c>
      <c r="AB58" s="90" t="s">
        <v>117</v>
      </c>
      <c r="AC58" s="82">
        <f ca="1">YEAR(AI58)</f>
        <v>2026</v>
      </c>
      <c r="AD58" s="92">
        <v>7</v>
      </c>
      <c r="AE58" s="97">
        <v>4</v>
      </c>
      <c r="AF58" s="98">
        <f ca="1">DATE(AC58,AD58,AE58)</f>
        <v>46207</v>
      </c>
      <c r="AG58" s="99">
        <f ca="1">DATE($AC58,7,1)</f>
        <v>46204</v>
      </c>
      <c r="AH58" s="98">
        <f ca="1">DATE($AC58,7,31)</f>
        <v>46234</v>
      </c>
      <c r="AI58" s="100">
        <f t="shared" ca="1" si="1"/>
        <v>46112</v>
      </c>
    </row>
    <row r="59" spans="2:35" ht="15" thickBot="1" x14ac:dyDescent="0.3">
      <c r="T59" s="88" t="str">
        <f ca="1">LEFT($AB59,3)&amp;"-"&amp;RIGHT($AC59,2)</f>
        <v>Aug-26</v>
      </c>
      <c r="U59" s="89">
        <f ca="1">$C22*$V59</f>
        <v>0</v>
      </c>
      <c r="V59" s="89">
        <f ca="1">NETWORKDAYS(AG59,AH59,(AF59))</f>
        <v>21</v>
      </c>
      <c r="W59" s="173">
        <f t="shared" ca="1" si="2"/>
        <v>0</v>
      </c>
      <c r="X59" s="174">
        <f ca="1">SUM(W59:W$59)</f>
        <v>0</v>
      </c>
      <c r="Y59" s="176">
        <f t="shared" ca="1" si="3"/>
        <v>0</v>
      </c>
      <c r="Z59" s="175">
        <f ca="1">IFERROR(IF(Y59="","",ROUND(Y59*(W59/X59),2)),0)</f>
        <v>0</v>
      </c>
      <c r="AB59" s="17" t="s">
        <v>118</v>
      </c>
      <c r="AC59" s="91">
        <f ca="1">YEAR(AI59)</f>
        <v>2026</v>
      </c>
      <c r="AD59" s="101">
        <v>8</v>
      </c>
      <c r="AE59" s="101"/>
      <c r="AF59" s="102"/>
      <c r="AG59" s="103">
        <f ca="1">DATE($AC59,8,1)</f>
        <v>46235</v>
      </c>
      <c r="AH59" s="104">
        <f ca="1">DATE($AC59,8,31)</f>
        <v>46265</v>
      </c>
      <c r="AI59" s="105">
        <f t="shared" ca="1" si="1"/>
        <v>46112</v>
      </c>
    </row>
    <row r="60" spans="2:35" ht="14.4" x14ac:dyDescent="0.25">
      <c r="T60" s="88"/>
      <c r="U60" s="89"/>
      <c r="V60" s="89"/>
      <c r="W60" s="78" t="str">
        <f t="shared" si="2"/>
        <v/>
      </c>
      <c r="X60" s="79" t="str">
        <f>IF(V60="","",SUM($D$16:G60))</f>
        <v/>
      </c>
      <c r="Y60" s="176" t="str">
        <f t="shared" si="3"/>
        <v/>
      </c>
      <c r="Z60" s="175" t="str">
        <f t="shared" ref="Z60:Z65" si="4">IF(Y60="","",ROUND(Y60*(W60/X60),2))</f>
        <v/>
      </c>
    </row>
    <row r="61" spans="2:35" ht="14.4" x14ac:dyDescent="0.25">
      <c r="T61" s="88"/>
      <c r="U61" s="89"/>
      <c r="V61" s="89"/>
      <c r="W61" s="78" t="str">
        <f t="shared" si="2"/>
        <v/>
      </c>
      <c r="X61" s="79" t="str">
        <f>IF(V61="","",SUM($D$16:G61))</f>
        <v/>
      </c>
      <c r="Y61" s="176" t="str">
        <f t="shared" si="3"/>
        <v/>
      </c>
      <c r="Z61" s="175" t="str">
        <f t="shared" si="4"/>
        <v/>
      </c>
    </row>
    <row r="62" spans="2:35" ht="14.4" x14ac:dyDescent="0.25">
      <c r="T62" s="88"/>
      <c r="U62" s="89"/>
      <c r="V62" s="89"/>
      <c r="W62" s="78" t="str">
        <f t="shared" si="2"/>
        <v/>
      </c>
      <c r="X62" s="79" t="str">
        <f>IF(V62="","",SUM($D$16:G62))</f>
        <v/>
      </c>
      <c r="Y62" s="176" t="str">
        <f t="shared" si="3"/>
        <v/>
      </c>
      <c r="Z62" s="175" t="str">
        <f t="shared" si="4"/>
        <v/>
      </c>
    </row>
    <row r="63" spans="2:35" ht="14.4" x14ac:dyDescent="0.25">
      <c r="T63" s="88"/>
      <c r="U63" s="89"/>
      <c r="V63" s="89"/>
      <c r="W63" s="78" t="str">
        <f t="shared" si="2"/>
        <v/>
      </c>
      <c r="X63" s="79" t="str">
        <f>IF(V63="","",SUM($D$16:G63))</f>
        <v/>
      </c>
      <c r="Y63" s="176" t="str">
        <f t="shared" si="3"/>
        <v/>
      </c>
      <c r="Z63" s="175" t="str">
        <f t="shared" si="4"/>
        <v/>
      </c>
    </row>
    <row r="64" spans="2:35" ht="15.75" customHeight="1" x14ac:dyDescent="0.25">
      <c r="T64" s="88"/>
      <c r="U64" s="89"/>
      <c r="V64" s="89"/>
      <c r="W64" s="78" t="str">
        <f t="shared" si="2"/>
        <v/>
      </c>
      <c r="X64" s="79" t="str">
        <f>IF(V64="","",SUM($D$16:G64))</f>
        <v/>
      </c>
      <c r="Y64" s="176" t="str">
        <f t="shared" si="3"/>
        <v/>
      </c>
      <c r="Z64" s="175" t="str">
        <f t="shared" si="4"/>
        <v/>
      </c>
    </row>
    <row r="65" spans="18:44" ht="15.75" customHeight="1" x14ac:dyDescent="0.25">
      <c r="T65" s="106"/>
      <c r="U65" s="107"/>
      <c r="V65" s="107"/>
      <c r="W65" s="108" t="str">
        <f t="shared" si="2"/>
        <v/>
      </c>
      <c r="X65" s="108" t="str">
        <f>IF(V65="","",SUM($D$16:G65))</f>
        <v/>
      </c>
      <c r="Y65" s="177" t="str">
        <f t="shared" si="3"/>
        <v/>
      </c>
      <c r="Z65" s="178" t="str">
        <f t="shared" si="4"/>
        <v/>
      </c>
    </row>
    <row r="66" spans="18:44" ht="15.75" customHeight="1" x14ac:dyDescent="0.3">
      <c r="T66"/>
      <c r="U66" s="67"/>
      <c r="V66" s="67"/>
      <c r="W66"/>
      <c r="X66"/>
      <c r="Y66"/>
      <c r="Z66" s="68"/>
    </row>
    <row r="67" spans="18:44" ht="15" thickBot="1" x14ac:dyDescent="0.35">
      <c r="T67"/>
      <c r="U67" s="67"/>
      <c r="V67" s="67"/>
      <c r="W67"/>
      <c r="X67"/>
      <c r="Y67" s="109" t="s">
        <v>141</v>
      </c>
      <c r="Z67" s="110">
        <f ca="1">ROUND(SUM(Z56:Z66),2)</f>
        <v>0</v>
      </c>
    </row>
    <row r="68" spans="18:44" ht="16.5" customHeight="1" thickTop="1" x14ac:dyDescent="0.3">
      <c r="T68"/>
      <c r="U68" s="109" t="s">
        <v>142</v>
      </c>
      <c r="V68" s="217">
        <f>$D$23</f>
        <v>0</v>
      </c>
      <c r="W68" s="218"/>
      <c r="X68"/>
      <c r="Y68"/>
      <c r="Z68" s="68"/>
    </row>
    <row r="69" spans="18:44" ht="15.75" customHeight="1" x14ac:dyDescent="0.3">
      <c r="R69" s="63"/>
      <c r="T69"/>
      <c r="U69" s="109" t="s">
        <v>143</v>
      </c>
      <c r="V69" s="206">
        <f ca="1">DATE($AC$56,$AD$56,7*3)-WEEKDAY(DATE($AC$56,$AD$56,8-2))</f>
        <v>46159</v>
      </c>
      <c r="W69" s="206"/>
      <c r="X69"/>
      <c r="Y69"/>
      <c r="Z69" s="68"/>
      <c r="AB69" s="111" t="s">
        <v>173</v>
      </c>
    </row>
    <row r="70" spans="18:44" ht="14.4" x14ac:dyDescent="0.3">
      <c r="R70" s="63"/>
      <c r="T70"/>
      <c r="U70" s="109" t="s">
        <v>144</v>
      </c>
      <c r="V70" s="207">
        <f ca="1">DATE($AC$59,$AD$59,7*3)-WEEKDAY(DATE($AC$59,$AD$59,8-2))</f>
        <v>46250</v>
      </c>
      <c r="W70" s="207"/>
      <c r="X70"/>
      <c r="Y70"/>
      <c r="Z70" s="68"/>
      <c r="AB70" s="2" t="s">
        <v>174</v>
      </c>
    </row>
    <row r="71" spans="18:44" ht="14.4" x14ac:dyDescent="0.3">
      <c r="T71"/>
      <c r="U71" s="67"/>
      <c r="V71" s="67"/>
      <c r="W71"/>
      <c r="X71"/>
      <c r="Y71"/>
      <c r="Z71" s="68"/>
    </row>
    <row r="72" spans="18:44" ht="14.4" x14ac:dyDescent="0.3">
      <c r="T72"/>
      <c r="U72" s="67"/>
      <c r="V72" s="67"/>
      <c r="W72"/>
      <c r="X72"/>
      <c r="Y72"/>
      <c r="Z72" s="68"/>
    </row>
    <row r="73" spans="18:44" ht="14.4" x14ac:dyDescent="0.3">
      <c r="T73"/>
      <c r="U73" s="67"/>
      <c r="V73" s="67"/>
      <c r="W73"/>
      <c r="X73"/>
      <c r="Y73"/>
      <c r="Z73" s="68"/>
    </row>
    <row r="74" spans="18:44" ht="14.4" x14ac:dyDescent="0.3">
      <c r="T74" s="186"/>
      <c r="U74" s="186"/>
      <c r="V74" s="187"/>
      <c r="W74" s="187"/>
      <c r="X74" s="187"/>
      <c r="Y74"/>
      <c r="Z74" s="68"/>
    </row>
    <row r="75" spans="18:44" ht="14.4" x14ac:dyDescent="0.3">
      <c r="T75"/>
      <c r="U75" s="67"/>
      <c r="V75" s="67"/>
      <c r="W75"/>
      <c r="X75"/>
      <c r="Y75"/>
      <c r="Z75" s="68"/>
    </row>
    <row r="76" spans="18:44" ht="14.4" x14ac:dyDescent="0.3">
      <c r="T76"/>
      <c r="U76" s="112"/>
      <c r="V76" s="187"/>
      <c r="W76" s="187"/>
      <c r="X76"/>
      <c r="Y76"/>
      <c r="Z76" s="68"/>
    </row>
    <row r="80" spans="18:44" ht="50.25" customHeight="1" x14ac:dyDescent="0.25">
      <c r="AL80" s="200"/>
      <c r="AM80" s="200"/>
      <c r="AN80" s="200"/>
      <c r="AO80" s="200"/>
      <c r="AP80" s="200"/>
      <c r="AQ80" s="200"/>
      <c r="AR80" s="200"/>
    </row>
    <row r="81" spans="38:44" ht="66.75" customHeight="1" x14ac:dyDescent="0.25">
      <c r="AL81" s="200" t="s">
        <v>145</v>
      </c>
      <c r="AM81" s="200"/>
      <c r="AN81" s="200"/>
      <c r="AO81" s="200"/>
      <c r="AP81" s="200"/>
      <c r="AQ81" s="200"/>
      <c r="AR81" s="200"/>
    </row>
    <row r="82" spans="38:44" ht="24" customHeight="1" x14ac:dyDescent="0.3">
      <c r="AL82" s="201">
        <f>D5</f>
        <v>0</v>
      </c>
      <c r="AM82" s="202"/>
      <c r="AN82" s="202"/>
      <c r="AO82" s="203" t="s">
        <v>146</v>
      </c>
      <c r="AP82" s="203"/>
      <c r="AQ82" s="203"/>
      <c r="AR82" s="203"/>
    </row>
    <row r="83" spans="38:44" ht="18" customHeight="1" x14ac:dyDescent="0.3">
      <c r="AL83" s="202" t="s">
        <v>147</v>
      </c>
      <c r="AM83" s="202"/>
      <c r="AN83" s="202"/>
      <c r="AO83" s="203"/>
      <c r="AP83" s="203"/>
      <c r="AQ83" s="203"/>
      <c r="AR83" s="203"/>
    </row>
    <row r="84" spans="38:44" ht="18" customHeight="1" x14ac:dyDescent="0.3">
      <c r="AL84" s="195"/>
      <c r="AM84" s="195"/>
      <c r="AN84" s="113"/>
      <c r="AO84" s="203" t="s">
        <v>148</v>
      </c>
      <c r="AP84" s="203"/>
      <c r="AQ84" s="203"/>
      <c r="AR84" s="203"/>
    </row>
    <row r="85" spans="38:44" ht="18" customHeight="1" x14ac:dyDescent="0.3">
      <c r="AL85" s="202" t="s">
        <v>149</v>
      </c>
      <c r="AM85" s="202"/>
      <c r="AN85" s="202"/>
      <c r="AO85" s="203"/>
      <c r="AP85" s="203"/>
      <c r="AQ85" s="203"/>
      <c r="AR85" s="203"/>
    </row>
    <row r="86" spans="38:44" ht="96" customHeight="1" x14ac:dyDescent="0.25">
      <c r="AL86" s="209" t="s">
        <v>150</v>
      </c>
      <c r="AM86" s="209"/>
      <c r="AN86" s="209"/>
      <c r="AO86" s="209"/>
      <c r="AP86" s="209"/>
      <c r="AQ86" s="209"/>
      <c r="AR86" s="209"/>
    </row>
    <row r="87" spans="38:44" ht="31.2" x14ac:dyDescent="0.25">
      <c r="AL87" s="210" t="s">
        <v>151</v>
      </c>
      <c r="AM87" s="211"/>
      <c r="AN87" s="163" t="s">
        <v>152</v>
      </c>
      <c r="AO87" s="163" t="s">
        <v>107</v>
      </c>
      <c r="AP87" s="163" t="s">
        <v>153</v>
      </c>
      <c r="AQ87" s="163" t="s">
        <v>154</v>
      </c>
      <c r="AR87" s="163" t="s">
        <v>155</v>
      </c>
    </row>
    <row r="88" spans="38:44" ht="15.6" x14ac:dyDescent="0.3">
      <c r="AL88" s="212">
        <f>G19</f>
        <v>0</v>
      </c>
      <c r="AM88" s="213"/>
      <c r="AN88" s="116">
        <f>D19</f>
        <v>0</v>
      </c>
      <c r="AO88" s="114" t="s">
        <v>113</v>
      </c>
      <c r="AP88" s="162">
        <f>F19</f>
        <v>0</v>
      </c>
      <c r="AQ88" s="115">
        <f>E19</f>
        <v>0</v>
      </c>
      <c r="AR88" s="115">
        <f ca="1">W56</f>
        <v>0</v>
      </c>
    </row>
    <row r="89" spans="38:44" ht="15.6" x14ac:dyDescent="0.3">
      <c r="AL89" s="212">
        <f t="shared" ref="AL89:AL91" si="5">G20</f>
        <v>0</v>
      </c>
      <c r="AM89" s="213"/>
      <c r="AN89" s="116">
        <f t="shared" ref="AN89:AN91" si="6">D20</f>
        <v>0</v>
      </c>
      <c r="AO89" s="114" t="s">
        <v>115</v>
      </c>
      <c r="AP89" s="162">
        <f>F20</f>
        <v>0</v>
      </c>
      <c r="AQ89" s="115">
        <f>E20</f>
        <v>0</v>
      </c>
      <c r="AR89" s="115">
        <f t="shared" ref="AR89:AR91" ca="1" si="7">W57</f>
        <v>0</v>
      </c>
    </row>
    <row r="90" spans="38:44" ht="15.6" x14ac:dyDescent="0.3">
      <c r="AL90" s="212">
        <f t="shared" si="5"/>
        <v>0</v>
      </c>
      <c r="AM90" s="213"/>
      <c r="AN90" s="116">
        <f t="shared" si="6"/>
        <v>0</v>
      </c>
      <c r="AO90" s="114" t="s">
        <v>117</v>
      </c>
      <c r="AP90" s="162">
        <f>F21</f>
        <v>0</v>
      </c>
      <c r="AQ90" s="115">
        <f>E21</f>
        <v>0</v>
      </c>
      <c r="AR90" s="115">
        <f t="shared" ca="1" si="7"/>
        <v>0</v>
      </c>
    </row>
    <row r="91" spans="38:44" ht="15.6" x14ac:dyDescent="0.3">
      <c r="AL91" s="212">
        <f t="shared" si="5"/>
        <v>0</v>
      </c>
      <c r="AM91" s="213"/>
      <c r="AN91" s="116">
        <f t="shared" si="6"/>
        <v>0</v>
      </c>
      <c r="AO91" s="114" t="s">
        <v>118</v>
      </c>
      <c r="AP91" s="162">
        <f>F22</f>
        <v>0</v>
      </c>
      <c r="AQ91" s="115">
        <f>E22</f>
        <v>0</v>
      </c>
      <c r="AR91" s="115">
        <f t="shared" ca="1" si="7"/>
        <v>0</v>
      </c>
    </row>
    <row r="92" spans="38:44" ht="57" customHeight="1" x14ac:dyDescent="0.25">
      <c r="AL92" s="215" t="s">
        <v>156</v>
      </c>
      <c r="AM92" s="215"/>
      <c r="AN92" s="215"/>
      <c r="AO92" s="215"/>
      <c r="AP92" s="215"/>
      <c r="AQ92" s="215"/>
      <c r="AR92" s="215"/>
    </row>
    <row r="93" spans="38:44" ht="61.35" customHeight="1" x14ac:dyDescent="0.25">
      <c r="AL93" s="216" t="s">
        <v>157</v>
      </c>
      <c r="AM93" s="216"/>
      <c r="AN93" s="216"/>
      <c r="AO93" s="216"/>
      <c r="AP93" s="216"/>
      <c r="AQ93" s="216"/>
      <c r="AR93" s="216"/>
    </row>
    <row r="94" spans="38:44" ht="48.9" customHeight="1" x14ac:dyDescent="0.25">
      <c r="AL94" s="214" t="s">
        <v>158</v>
      </c>
      <c r="AM94" s="214"/>
      <c r="AN94" s="214"/>
      <c r="AO94" s="214"/>
      <c r="AP94" s="214"/>
      <c r="AQ94" s="214"/>
      <c r="AR94" s="214"/>
    </row>
    <row r="95" spans="38:44" ht="48.9" customHeight="1" x14ac:dyDescent="0.25">
      <c r="AL95" s="208" t="s">
        <v>159</v>
      </c>
      <c r="AM95" s="208"/>
      <c r="AN95" s="208"/>
      <c r="AO95" s="208"/>
      <c r="AP95" s="208"/>
      <c r="AQ95" s="208"/>
      <c r="AR95" s="208"/>
    </row>
    <row r="96" spans="38:44" ht="48.9" customHeight="1" x14ac:dyDescent="0.25">
      <c r="AL96" s="214" t="s">
        <v>160</v>
      </c>
      <c r="AM96" s="214"/>
      <c r="AN96" s="214"/>
      <c r="AO96" s="214"/>
      <c r="AP96" s="214"/>
      <c r="AQ96" s="214"/>
      <c r="AR96" s="214"/>
    </row>
    <row r="97" spans="38:44" ht="15.75" customHeight="1" x14ac:dyDescent="0.25">
      <c r="AL97" s="214"/>
      <c r="AM97" s="214"/>
      <c r="AN97" s="214"/>
      <c r="AO97" s="214"/>
      <c r="AP97" s="214"/>
      <c r="AQ97" s="214"/>
      <c r="AR97" s="214"/>
    </row>
  </sheetData>
  <sheetProtection algorithmName="SHA-512" hashValue="qd/6sctDsWhTjSN0axrhamxNtIlLwG4Zwrz14VC8cXN0WLelUHjWoVzGtyQEL6jHff5SPZ4xqYmF0KgSlQWYRg==" saltValue="6E9rHcdIhM+kaGZiuf+u1A==" spinCount="100000" sheet="1" objects="1" scenarios="1"/>
  <mergeCells count="47">
    <mergeCell ref="V68:W68"/>
    <mergeCell ref="H27:H39"/>
    <mergeCell ref="B3:G3"/>
    <mergeCell ref="B25:G25"/>
    <mergeCell ref="B42:G42"/>
    <mergeCell ref="F35:G35"/>
    <mergeCell ref="F34:G34"/>
    <mergeCell ref="F33:G33"/>
    <mergeCell ref="F32:G32"/>
    <mergeCell ref="F31:G31"/>
    <mergeCell ref="F30:G30"/>
    <mergeCell ref="F29:G29"/>
    <mergeCell ref="F28:G28"/>
    <mergeCell ref="F27:G27"/>
    <mergeCell ref="F4:G4"/>
    <mergeCell ref="F5:G16"/>
    <mergeCell ref="AL96:AR96"/>
    <mergeCell ref="AL97:AR97"/>
    <mergeCell ref="AL90:AM90"/>
    <mergeCell ref="AL91:AM91"/>
    <mergeCell ref="AL92:AR92"/>
    <mergeCell ref="AL93:AR93"/>
    <mergeCell ref="AL94:AR94"/>
    <mergeCell ref="V70:W70"/>
    <mergeCell ref="AL95:AR95"/>
    <mergeCell ref="AL85:AN85"/>
    <mergeCell ref="AL86:AR86"/>
    <mergeCell ref="AL87:AM87"/>
    <mergeCell ref="AL88:AM88"/>
    <mergeCell ref="AL89:AM89"/>
    <mergeCell ref="AO84:AR85"/>
    <mergeCell ref="D5:E5"/>
    <mergeCell ref="D6:E6"/>
    <mergeCell ref="D7:E7"/>
    <mergeCell ref="D8:E8"/>
    <mergeCell ref="AL84:AM84"/>
    <mergeCell ref="F39:G39"/>
    <mergeCell ref="F38:G38"/>
    <mergeCell ref="F37:G37"/>
    <mergeCell ref="F36:G36"/>
    <mergeCell ref="AL80:AR80"/>
    <mergeCell ref="AL81:AR81"/>
    <mergeCell ref="AL82:AN82"/>
    <mergeCell ref="AO82:AR83"/>
    <mergeCell ref="AL83:AN83"/>
    <mergeCell ref="V52:X52"/>
    <mergeCell ref="V69:W69"/>
  </mergeCells>
  <conditionalFormatting sqref="D44">
    <cfRule type="cellIs" dxfId="20" priority="9" operator="greaterThan">
      <formula>$D$16</formula>
    </cfRule>
  </conditionalFormatting>
  <conditionalFormatting sqref="D45 D48">
    <cfRule type="cellIs" dxfId="19" priority="10" operator="greaterThan">
      <formula>(D$15+0.01)/2</formula>
    </cfRule>
  </conditionalFormatting>
  <conditionalFormatting sqref="D46:D47">
    <cfRule type="cellIs" dxfId="18" priority="12" operator="greaterThan">
      <formula>ROUND(D$15,2)</formula>
    </cfRule>
  </conditionalFormatting>
  <conditionalFormatting sqref="E44:F44">
    <cfRule type="cellIs" dxfId="17" priority="3" operator="greaterThan">
      <formula>1</formula>
    </cfRule>
  </conditionalFormatting>
  <conditionalFormatting sqref="E45:F45 E48:F48">
    <cfRule type="cellIs" dxfId="16" priority="5" operator="greaterThan">
      <formula>(3/9)/2</formula>
    </cfRule>
  </conditionalFormatting>
  <conditionalFormatting sqref="E46:F47">
    <cfRule type="cellIs" dxfId="15" priority="4" operator="greaterThanOrEqual">
      <formula>0.3333335</formula>
    </cfRule>
  </conditionalFormatting>
  <conditionalFormatting sqref="AL82 AL88:AR91">
    <cfRule type="cellIs" dxfId="14" priority="1" operator="equal">
      <formula>0</formula>
    </cfRule>
  </conditionalFormatting>
  <dataValidations count="5">
    <dataValidation type="list" allowBlank="1" showInputMessage="1" showErrorMessage="1" sqref="D13" xr:uid="{3DAA9BCD-36D2-4496-8C10-7E0EE5EFB2D5}">
      <formula1>Contracts</formula1>
    </dataValidation>
    <dataValidation type="decimal" allowBlank="1" showInputMessage="1" showErrorMessage="1" sqref="D20:D22 C22 C19:D19" xr:uid="{18A7B767-1932-4BB7-AA06-C6E5C87291BC}">
      <formula1>0</formula1>
      <formula2>0.5</formula2>
    </dataValidation>
    <dataValidation type="decimal" allowBlank="1" showInputMessage="1" showErrorMessage="1" sqref="C20:C21" xr:uid="{0348366A-A948-443A-A835-5C608E1DB99D}">
      <formula1>0</formula1>
      <formula2>1</formula2>
    </dataValidation>
    <dataValidation type="list" allowBlank="1" showInputMessage="1" showErrorMessage="1" sqref="C28:C39" xr:uid="{738EC7B9-F278-4311-8EC6-92E01A86758B}">
      <formula1>FundingType</formula1>
    </dataValidation>
    <dataValidation type="list" allowBlank="1" showInputMessage="1" showErrorMessage="1" sqref="B28:B39" xr:uid="{BE138404-D2E1-43D2-8A42-F28019D82B88}">
      <formula1>Months</formula1>
    </dataValidation>
  </dataValidations>
  <pageMargins left="0.7" right="0.7" top="0.75" bottom="0.75" header="0.3" footer="0.3"/>
  <pageSetup orientation="portrait" horizontalDpi="1200" verticalDpi="120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461BB-567D-40CC-A959-E2F343CACE4A}">
  <dimension ref="B1:AR97"/>
  <sheetViews>
    <sheetView zoomScale="120" zoomScaleNormal="120" zoomScaleSheetLayoutView="89" workbookViewId="0">
      <selection activeCell="V70" sqref="V70:W70"/>
    </sheetView>
  </sheetViews>
  <sheetFormatPr defaultColWidth="9.109375" defaultRowHeight="13.8" x14ac:dyDescent="0.25"/>
  <cols>
    <col min="1" max="1" width="3.33203125" style="2" customWidth="1"/>
    <col min="2" max="2" width="10.44140625" style="2" customWidth="1"/>
    <col min="3" max="3" width="15.33203125" style="2" bestFit="1" customWidth="1"/>
    <col min="4" max="4" width="12.33203125" style="2" bestFit="1" customWidth="1"/>
    <col min="5" max="5" width="11.5546875" style="2" bestFit="1" customWidth="1"/>
    <col min="6" max="6" width="11.5546875" style="2" customWidth="1"/>
    <col min="7" max="7" width="28.44140625" style="2" customWidth="1"/>
    <col min="8" max="8" width="54.33203125" style="2" customWidth="1"/>
    <col min="9" max="9" width="12.33203125" style="2" bestFit="1" customWidth="1"/>
    <col min="10" max="10" width="11.33203125" style="2" bestFit="1" customWidth="1"/>
    <col min="11" max="18" width="9.109375" style="2"/>
    <col min="19" max="23" width="9.109375" style="2" customWidth="1"/>
    <col min="24" max="24" width="13.88671875" style="2" customWidth="1"/>
    <col min="25" max="25" width="12.44140625" style="2" customWidth="1"/>
    <col min="26" max="26" width="11.109375" style="2" customWidth="1"/>
    <col min="27" max="27" width="9.109375" style="2" customWidth="1"/>
    <col min="28" max="28" width="12.109375" style="2" customWidth="1"/>
    <col min="29" max="29" width="5.33203125" style="2" customWidth="1"/>
    <col min="30" max="30" width="7" style="2" customWidth="1"/>
    <col min="31" max="31" width="11.6640625" style="2" customWidth="1"/>
    <col min="32" max="32" width="9.88671875" style="2" bestFit="1" customWidth="1"/>
    <col min="33" max="34" width="12.33203125" style="2" customWidth="1"/>
    <col min="35" max="35" width="18.5546875" style="2" customWidth="1"/>
    <col min="36" max="37" width="9.109375" style="2"/>
    <col min="38" max="38" width="15.6640625" style="2" customWidth="1"/>
    <col min="39" max="39" width="22.33203125" style="2" customWidth="1"/>
    <col min="40" max="40" width="12.88671875" style="2" bestFit="1" customWidth="1"/>
    <col min="41" max="41" width="8" style="2" customWidth="1"/>
    <col min="42" max="42" width="11.88671875" style="2" customWidth="1"/>
    <col min="43" max="43" width="9.5546875" style="2" bestFit="1" customWidth="1"/>
    <col min="44" max="44" width="9.88671875" style="2" customWidth="1"/>
    <col min="45" max="16384" width="9.109375" style="2"/>
  </cols>
  <sheetData>
    <row r="1" spans="2:8" ht="14.4" thickBot="1" x14ac:dyDescent="0.3"/>
    <row r="2" spans="2:8" ht="14.4" thickBot="1" x14ac:dyDescent="0.3">
      <c r="B2" s="3" t="s">
        <v>85</v>
      </c>
      <c r="C2" s="4"/>
      <c r="D2" s="4"/>
      <c r="H2" s="31" t="s">
        <v>86</v>
      </c>
    </row>
    <row r="3" spans="2:8" x14ac:dyDescent="0.25">
      <c r="B3" s="222" t="s">
        <v>87</v>
      </c>
      <c r="C3" s="223"/>
      <c r="D3" s="223"/>
      <c r="E3" s="223"/>
      <c r="F3" s="223"/>
      <c r="G3" s="224"/>
      <c r="H3" s="53"/>
    </row>
    <row r="4" spans="2:8" ht="15" customHeight="1" x14ac:dyDescent="0.25">
      <c r="B4" s="9"/>
      <c r="E4" s="118"/>
      <c r="F4" s="229" t="s">
        <v>88</v>
      </c>
      <c r="G4" s="228"/>
      <c r="H4" s="29"/>
    </row>
    <row r="5" spans="2:8" x14ac:dyDescent="0.25">
      <c r="B5" s="9"/>
      <c r="C5" s="128" t="s">
        <v>89</v>
      </c>
      <c r="D5" s="189"/>
      <c r="E5" s="190"/>
      <c r="F5" s="242"/>
      <c r="G5" s="243"/>
      <c r="H5" s="62"/>
    </row>
    <row r="6" spans="2:8" x14ac:dyDescent="0.25">
      <c r="B6" s="9"/>
      <c r="C6" s="128" t="s">
        <v>90</v>
      </c>
      <c r="D6" s="191"/>
      <c r="E6" s="192"/>
      <c r="F6" s="244"/>
      <c r="G6" s="245"/>
      <c r="H6" s="62"/>
    </row>
    <row r="7" spans="2:8" x14ac:dyDescent="0.25">
      <c r="B7" s="9"/>
      <c r="C7" s="128" t="s">
        <v>91</v>
      </c>
      <c r="D7" s="241"/>
      <c r="E7" s="192"/>
      <c r="F7" s="244"/>
      <c r="G7" s="245"/>
      <c r="H7" s="62"/>
    </row>
    <row r="8" spans="2:8" x14ac:dyDescent="0.25">
      <c r="B8" s="9"/>
      <c r="C8" s="128" t="s">
        <v>92</v>
      </c>
      <c r="D8" s="193"/>
      <c r="E8" s="194"/>
      <c r="F8" s="244"/>
      <c r="G8" s="245"/>
      <c r="H8" s="62"/>
    </row>
    <row r="9" spans="2:8" x14ac:dyDescent="0.25">
      <c r="B9" s="9"/>
      <c r="C9" s="6"/>
      <c r="D9" s="6"/>
      <c r="E9" s="6"/>
      <c r="F9" s="244"/>
      <c r="G9" s="245"/>
      <c r="H9" s="7"/>
    </row>
    <row r="10" spans="2:8" ht="13.95" customHeight="1" x14ac:dyDescent="0.25">
      <c r="B10" s="9"/>
      <c r="C10" s="128" t="s">
        <v>93</v>
      </c>
      <c r="D10" s="38"/>
      <c r="F10" s="244"/>
      <c r="G10" s="245"/>
      <c r="H10" s="54" t="s">
        <v>94</v>
      </c>
    </row>
    <row r="11" spans="2:8" ht="13.95" customHeight="1" x14ac:dyDescent="0.25">
      <c r="B11" s="9"/>
      <c r="C11" s="129" t="s">
        <v>95</v>
      </c>
      <c r="D11" s="47">
        <f>D10/9</f>
        <v>0</v>
      </c>
      <c r="F11" s="244"/>
      <c r="G11" s="245"/>
      <c r="H11" s="7" t="s">
        <v>96</v>
      </c>
    </row>
    <row r="12" spans="2:8" ht="13.95" customHeight="1" x14ac:dyDescent="0.25">
      <c r="B12" s="9"/>
      <c r="C12" s="128" t="s">
        <v>97</v>
      </c>
      <c r="D12" s="48"/>
      <c r="F12" s="244"/>
      <c r="G12" s="245"/>
      <c r="H12" s="7" t="s">
        <v>98</v>
      </c>
    </row>
    <row r="13" spans="2:8" ht="13.95" customHeight="1" x14ac:dyDescent="0.25">
      <c r="B13" s="9"/>
      <c r="C13" s="128" t="s">
        <v>99</v>
      </c>
      <c r="D13" s="46">
        <v>12</v>
      </c>
      <c r="F13" s="244"/>
      <c r="G13" s="245"/>
      <c r="H13" s="7" t="s">
        <v>100</v>
      </c>
    </row>
    <row r="14" spans="2:8" ht="13.95" customHeight="1" x14ac:dyDescent="0.25">
      <c r="B14" s="9"/>
      <c r="C14" s="129" t="s">
        <v>101</v>
      </c>
      <c r="D14" s="49" cm="1">
        <f t="array" ref="D14">_xlfn.IFS(D12=0,0,D13=9,(D12/D13),D13=12,((D12*0.75)/9))</f>
        <v>0</v>
      </c>
      <c r="F14" s="244"/>
      <c r="G14" s="245"/>
      <c r="H14" s="7" t="s">
        <v>102</v>
      </c>
    </row>
    <row r="15" spans="2:8" ht="14.4" customHeight="1" thickBot="1" x14ac:dyDescent="0.3">
      <c r="B15" s="9"/>
      <c r="C15" s="129" t="s">
        <v>103</v>
      </c>
      <c r="D15" s="8">
        <f>(D11+D14)</f>
        <v>0</v>
      </c>
      <c r="F15" s="244"/>
      <c r="G15" s="245"/>
      <c r="H15" s="7" t="s">
        <v>104</v>
      </c>
    </row>
    <row r="16" spans="2:8" ht="14.4" customHeight="1" thickBot="1" x14ac:dyDescent="0.3">
      <c r="B16" s="9"/>
      <c r="C16" s="129" t="s">
        <v>105</v>
      </c>
      <c r="D16" s="51">
        <f>D15*3</f>
        <v>0</v>
      </c>
      <c r="F16" s="246"/>
      <c r="G16" s="247"/>
      <c r="H16" s="55" t="s">
        <v>106</v>
      </c>
    </row>
    <row r="17" spans="2:8" x14ac:dyDescent="0.25">
      <c r="B17" s="9"/>
      <c r="G17" s="7"/>
      <c r="H17" s="7"/>
    </row>
    <row r="18" spans="2:8" x14ac:dyDescent="0.25">
      <c r="B18" s="10" t="s">
        <v>107</v>
      </c>
      <c r="C18" s="117" t="s">
        <v>108</v>
      </c>
      <c r="D18" s="117" t="s">
        <v>109</v>
      </c>
      <c r="E18" s="144" t="s">
        <v>110</v>
      </c>
      <c r="F18" s="117" t="s">
        <v>111</v>
      </c>
      <c r="G18" s="56" t="s">
        <v>112</v>
      </c>
      <c r="H18" s="7"/>
    </row>
    <row r="19" spans="2:8" x14ac:dyDescent="0.25">
      <c r="B19" s="11" t="s">
        <v>113</v>
      </c>
      <c r="C19" s="60">
        <f>IFERROR(D19/D$15,0)</f>
        <v>0</v>
      </c>
      <c r="D19" s="36"/>
      <c r="E19" s="164">
        <f>IFERROR(C19/3,0)</f>
        <v>0</v>
      </c>
      <c r="F19" s="161"/>
      <c r="G19" s="134"/>
      <c r="H19" s="54" t="s">
        <v>114</v>
      </c>
    </row>
    <row r="20" spans="2:8" x14ac:dyDescent="0.25">
      <c r="B20" s="13" t="s">
        <v>115</v>
      </c>
      <c r="C20" s="60">
        <f>IFERROR(D20/D$15,0)</f>
        <v>0</v>
      </c>
      <c r="D20" s="33"/>
      <c r="E20" s="165">
        <f>IFERROR(C20/3,0)</f>
        <v>0</v>
      </c>
      <c r="F20" s="159"/>
      <c r="G20" s="58"/>
      <c r="H20" s="7" t="s">
        <v>116</v>
      </c>
    </row>
    <row r="21" spans="2:8" x14ac:dyDescent="0.25">
      <c r="B21" s="13" t="s">
        <v>117</v>
      </c>
      <c r="C21" s="60">
        <f>IFERROR(D21/D$15,0)</f>
        <v>0</v>
      </c>
      <c r="D21" s="33"/>
      <c r="E21" s="165">
        <f>IFERROR(C21/3,0)</f>
        <v>0</v>
      </c>
      <c r="F21" s="159"/>
      <c r="G21" s="58"/>
      <c r="H21" s="7" t="s">
        <v>116</v>
      </c>
    </row>
    <row r="22" spans="2:8" x14ac:dyDescent="0.25">
      <c r="B22" s="15" t="s">
        <v>118</v>
      </c>
      <c r="C22" s="30">
        <f>IFERROR(D22/D$15,0)</f>
        <v>0</v>
      </c>
      <c r="D22" s="35"/>
      <c r="E22" s="166">
        <f>IFERROR(C22/3,0)</f>
        <v>0</v>
      </c>
      <c r="F22" s="160"/>
      <c r="G22" s="59"/>
      <c r="H22" s="55" t="s">
        <v>114</v>
      </c>
    </row>
    <row r="23" spans="2:8" x14ac:dyDescent="0.25">
      <c r="B23" s="9"/>
      <c r="D23" s="122">
        <f>SUM(D19:D22)</f>
        <v>0</v>
      </c>
      <c r="E23" s="123">
        <f>SUM(E19:E22)</f>
        <v>0</v>
      </c>
      <c r="F23" s="137" t="s">
        <v>119</v>
      </c>
      <c r="G23" s="7"/>
      <c r="H23" s="7"/>
    </row>
    <row r="24" spans="2:8" ht="13.5" customHeight="1" thickBot="1" x14ac:dyDescent="0.3">
      <c r="B24" s="17"/>
      <c r="C24" s="18"/>
      <c r="D24" s="19"/>
      <c r="E24" s="136"/>
      <c r="F24" s="136"/>
      <c r="G24" s="61"/>
      <c r="H24" s="20"/>
    </row>
    <row r="25" spans="2:8" x14ac:dyDescent="0.25">
      <c r="B25" s="222" t="s">
        <v>60</v>
      </c>
      <c r="C25" s="223"/>
      <c r="D25" s="223"/>
      <c r="E25" s="223"/>
      <c r="F25" s="223"/>
      <c r="G25" s="224"/>
      <c r="H25" s="53"/>
    </row>
    <row r="26" spans="2:8" ht="15" customHeight="1" x14ac:dyDescent="0.25">
      <c r="B26" s="9"/>
      <c r="C26" s="52"/>
      <c r="D26" s="21"/>
      <c r="E26" s="125"/>
      <c r="F26" s="125"/>
      <c r="G26" s="57"/>
      <c r="H26" s="7"/>
    </row>
    <row r="27" spans="2:8" x14ac:dyDescent="0.25">
      <c r="B27" s="124" t="s">
        <v>107</v>
      </c>
      <c r="C27" s="145" t="s">
        <v>120</v>
      </c>
      <c r="D27" s="145" t="s">
        <v>109</v>
      </c>
      <c r="E27" s="145" t="s">
        <v>110</v>
      </c>
      <c r="F27" s="227" t="s">
        <v>88</v>
      </c>
      <c r="G27" s="228"/>
      <c r="H27" s="219" t="s">
        <v>121</v>
      </c>
    </row>
    <row r="28" spans="2:8" x14ac:dyDescent="0.25">
      <c r="B28" s="133" t="s">
        <v>113</v>
      </c>
      <c r="C28" s="146" t="s">
        <v>122</v>
      </c>
      <c r="D28" s="141" cm="1">
        <f t="array" ref="D28">_xlfn.IFS(D$14=0,0,D$13=9,0,D$14&lt;&gt;0,D$14/2)</f>
        <v>0</v>
      </c>
      <c r="E28" s="152">
        <f t="shared" ref="E28:E40" si="0">IFERROR(D28/D$16,0)</f>
        <v>0</v>
      </c>
      <c r="F28" s="225"/>
      <c r="G28" s="226"/>
      <c r="H28" s="220"/>
    </row>
    <row r="29" spans="2:8" x14ac:dyDescent="0.25">
      <c r="B29" s="50" t="s">
        <v>115</v>
      </c>
      <c r="C29" s="147" t="s">
        <v>122</v>
      </c>
      <c r="D29" s="142" cm="1">
        <f t="array" ref="D29">_xlfn.IFS(D$14=0,0,D$13=9,0,D$14&lt;&gt;0,D$14)</f>
        <v>0</v>
      </c>
      <c r="E29" s="153">
        <f t="shared" si="0"/>
        <v>0</v>
      </c>
      <c r="F29" s="198"/>
      <c r="G29" s="199"/>
      <c r="H29" s="220"/>
    </row>
    <row r="30" spans="2:8" x14ac:dyDescent="0.25">
      <c r="B30" s="50" t="s">
        <v>117</v>
      </c>
      <c r="C30" s="147" t="s">
        <v>122</v>
      </c>
      <c r="D30" s="142" cm="1">
        <f t="array" ref="D30">_xlfn.IFS(D$14=0,0,D$13=9,0,D$14&lt;&gt;0,D$14)</f>
        <v>0</v>
      </c>
      <c r="E30" s="153">
        <f t="shared" si="0"/>
        <v>0</v>
      </c>
      <c r="F30" s="198"/>
      <c r="G30" s="199"/>
      <c r="H30" s="220"/>
    </row>
    <row r="31" spans="2:8" x14ac:dyDescent="0.25">
      <c r="B31" s="50" t="s">
        <v>118</v>
      </c>
      <c r="C31" s="147" t="s">
        <v>122</v>
      </c>
      <c r="D31" s="142" cm="1">
        <f t="array" ref="D31">_xlfn.IFS(D$14=0,0,D$13=9,0,D$14&lt;&gt;0,D$14/2)</f>
        <v>0</v>
      </c>
      <c r="E31" s="153">
        <f t="shared" si="0"/>
        <v>0</v>
      </c>
      <c r="F31" s="198"/>
      <c r="G31" s="199"/>
      <c r="H31" s="220"/>
    </row>
    <row r="32" spans="2:8" x14ac:dyDescent="0.25">
      <c r="B32" s="32"/>
      <c r="C32" s="148"/>
      <c r="D32" s="150">
        <v>0</v>
      </c>
      <c r="E32" s="153">
        <f t="shared" si="0"/>
        <v>0</v>
      </c>
      <c r="F32" s="198"/>
      <c r="G32" s="199"/>
      <c r="H32" s="220"/>
    </row>
    <row r="33" spans="2:8" x14ac:dyDescent="0.25">
      <c r="B33" s="32"/>
      <c r="C33" s="148"/>
      <c r="D33" s="150">
        <v>0</v>
      </c>
      <c r="E33" s="153">
        <f t="shared" si="0"/>
        <v>0</v>
      </c>
      <c r="F33" s="198"/>
      <c r="G33" s="199"/>
      <c r="H33" s="220"/>
    </row>
    <row r="34" spans="2:8" x14ac:dyDescent="0.25">
      <c r="B34" s="32"/>
      <c r="C34" s="148"/>
      <c r="D34" s="150">
        <v>0</v>
      </c>
      <c r="E34" s="153">
        <f t="shared" si="0"/>
        <v>0</v>
      </c>
      <c r="F34" s="198"/>
      <c r="G34" s="199"/>
      <c r="H34" s="220"/>
    </row>
    <row r="35" spans="2:8" x14ac:dyDescent="0.25">
      <c r="B35" s="32"/>
      <c r="C35" s="148"/>
      <c r="D35" s="150">
        <v>0</v>
      </c>
      <c r="E35" s="153">
        <f t="shared" si="0"/>
        <v>0</v>
      </c>
      <c r="F35" s="198"/>
      <c r="G35" s="199"/>
      <c r="H35" s="220"/>
    </row>
    <row r="36" spans="2:8" x14ac:dyDescent="0.25">
      <c r="B36" s="32"/>
      <c r="C36" s="148"/>
      <c r="D36" s="150">
        <v>0</v>
      </c>
      <c r="E36" s="153">
        <f t="shared" si="0"/>
        <v>0</v>
      </c>
      <c r="F36" s="198"/>
      <c r="G36" s="199"/>
      <c r="H36" s="220"/>
    </row>
    <row r="37" spans="2:8" x14ac:dyDescent="0.25">
      <c r="B37" s="32"/>
      <c r="C37" s="148"/>
      <c r="D37" s="150">
        <v>0</v>
      </c>
      <c r="E37" s="153">
        <f t="shared" si="0"/>
        <v>0</v>
      </c>
      <c r="F37" s="198"/>
      <c r="G37" s="199"/>
      <c r="H37" s="220"/>
    </row>
    <row r="38" spans="2:8" x14ac:dyDescent="0.25">
      <c r="B38" s="32"/>
      <c r="C38" s="148"/>
      <c r="D38" s="150">
        <v>0</v>
      </c>
      <c r="E38" s="153">
        <f t="shared" si="0"/>
        <v>0</v>
      </c>
      <c r="F38" s="198"/>
      <c r="G38" s="199"/>
      <c r="H38" s="220"/>
    </row>
    <row r="39" spans="2:8" x14ac:dyDescent="0.25">
      <c r="B39" s="34"/>
      <c r="C39" s="149"/>
      <c r="D39" s="151">
        <v>0</v>
      </c>
      <c r="E39" s="154">
        <f t="shared" si="0"/>
        <v>0</v>
      </c>
      <c r="F39" s="196"/>
      <c r="G39" s="197"/>
      <c r="H39" s="221"/>
    </row>
    <row r="40" spans="2:8" x14ac:dyDescent="0.25">
      <c r="B40" s="22"/>
      <c r="D40" s="122">
        <f>SUM(D28:D39)</f>
        <v>0</v>
      </c>
      <c r="E40" s="127">
        <f t="shared" si="0"/>
        <v>0</v>
      </c>
      <c r="F40" s="137" t="s">
        <v>123</v>
      </c>
      <c r="G40" s="135"/>
      <c r="H40" s="7"/>
    </row>
    <row r="41" spans="2:8" ht="13.5" customHeight="1" thickBot="1" x14ac:dyDescent="0.3">
      <c r="B41" s="17"/>
      <c r="C41" s="23"/>
      <c r="D41" s="23"/>
      <c r="E41" s="23"/>
      <c r="F41" s="23"/>
      <c r="G41" s="20"/>
      <c r="H41" s="20"/>
    </row>
    <row r="42" spans="2:8" x14ac:dyDescent="0.25">
      <c r="B42" s="222" t="s">
        <v>74</v>
      </c>
      <c r="C42" s="223"/>
      <c r="D42" s="223"/>
      <c r="E42" s="223"/>
      <c r="F42" s="223"/>
      <c r="G42" s="224"/>
      <c r="H42" s="53"/>
    </row>
    <row r="43" spans="2:8" ht="15" customHeight="1" x14ac:dyDescent="0.25">
      <c r="B43" s="9"/>
      <c r="G43" s="7"/>
      <c r="H43" s="7"/>
    </row>
    <row r="44" spans="2:8" x14ac:dyDescent="0.25">
      <c r="B44" s="9"/>
      <c r="C44" s="25" t="s">
        <v>124</v>
      </c>
      <c r="D44" s="155">
        <f>SUM(D45:D48)</f>
        <v>0</v>
      </c>
      <c r="E44" s="127">
        <f>IFERROR(D44/D16,0)</f>
        <v>0</v>
      </c>
      <c r="F44" s="126"/>
      <c r="G44" s="7"/>
      <c r="H44" s="7" t="s">
        <v>125</v>
      </c>
    </row>
    <row r="45" spans="2:8" x14ac:dyDescent="0.25">
      <c r="B45" s="9"/>
      <c r="C45" s="26" t="s">
        <v>113</v>
      </c>
      <c r="D45" s="156">
        <f>(SUMIFS($D$28:$D$39,$B$28:$B$39,$C45)+D19)</f>
        <v>0</v>
      </c>
      <c r="E45" s="130">
        <f>IFERROR(D45/D$16,0)</f>
        <v>0</v>
      </c>
      <c r="F45" s="120"/>
      <c r="G45" s="7"/>
      <c r="H45" s="7"/>
    </row>
    <row r="46" spans="2:8" x14ac:dyDescent="0.25">
      <c r="B46" s="9"/>
      <c r="C46" s="27" t="s">
        <v>115</v>
      </c>
      <c r="D46" s="157">
        <f>SUMIFS($D$28:$D$39,$B$28:$B$39,$C46)+D20</f>
        <v>0</v>
      </c>
      <c r="E46" s="131">
        <f>IFERROR(D46/D$16,0)</f>
        <v>0</v>
      </c>
      <c r="F46" s="120"/>
      <c r="G46" s="7"/>
      <c r="H46" s="7"/>
    </row>
    <row r="47" spans="2:8" x14ac:dyDescent="0.25">
      <c r="B47" s="9"/>
      <c r="C47" s="27" t="s">
        <v>117</v>
      </c>
      <c r="D47" s="157">
        <f>SUMIFS($D$28:$D$39,$B$28:$B$39,$C47)+D21</f>
        <v>0</v>
      </c>
      <c r="E47" s="131">
        <f>IFERROR(D47/D$16,0)</f>
        <v>0</v>
      </c>
      <c r="F47" s="120"/>
      <c r="G47" s="7"/>
      <c r="H47" s="7"/>
    </row>
    <row r="48" spans="2:8" x14ac:dyDescent="0.25">
      <c r="B48" s="9"/>
      <c r="C48" s="28" t="s">
        <v>118</v>
      </c>
      <c r="D48" s="158">
        <f>SUMIFS($D$28:$D$39,$B$28:$B$39,$C48)+D22</f>
        <v>0</v>
      </c>
      <c r="E48" s="132">
        <f>IFERROR(D48/D$16,0)</f>
        <v>0</v>
      </c>
      <c r="F48" s="120"/>
      <c r="G48" s="7"/>
      <c r="H48" s="7"/>
    </row>
    <row r="49" spans="2:35" ht="13.5" customHeight="1" thickBot="1" x14ac:dyDescent="0.3">
      <c r="B49" s="17"/>
      <c r="C49" s="23"/>
      <c r="D49" s="23"/>
      <c r="E49" s="23"/>
      <c r="F49" s="23"/>
      <c r="G49" s="20"/>
      <c r="H49" s="20"/>
    </row>
    <row r="52" spans="2:35" ht="14.4" x14ac:dyDescent="0.3">
      <c r="T52"/>
      <c r="U52" s="1" t="s">
        <v>126</v>
      </c>
      <c r="V52" s="204">
        <f>$D$5</f>
        <v>0</v>
      </c>
      <c r="W52" s="205"/>
      <c r="X52" s="205"/>
      <c r="Y52" s="1" t="s">
        <v>127</v>
      </c>
      <c r="Z52" s="64">
        <f>$D$6</f>
        <v>0</v>
      </c>
    </row>
    <row r="53" spans="2:35" ht="15.75" customHeight="1" x14ac:dyDescent="0.3">
      <c r="T53"/>
      <c r="U53" s="1"/>
      <c r="V53" s="65"/>
      <c r="W53" s="65"/>
      <c r="X53" s="65"/>
      <c r="Y53" s="1"/>
      <c r="Z53" s="66"/>
    </row>
    <row r="54" spans="2:35" ht="16.5" customHeight="1" thickBot="1" x14ac:dyDescent="0.35">
      <c r="T54"/>
      <c r="U54" s="67"/>
      <c r="V54" s="67"/>
      <c r="W54"/>
      <c r="X54"/>
      <c r="Y54"/>
      <c r="Z54" s="68"/>
    </row>
    <row r="55" spans="2:35" ht="26.25" customHeight="1" thickBot="1" x14ac:dyDescent="0.3">
      <c r="T55" s="69" t="s">
        <v>107</v>
      </c>
      <c r="U55" s="70" t="s">
        <v>128</v>
      </c>
      <c r="V55" s="70" t="s">
        <v>129</v>
      </c>
      <c r="W55" s="71" t="s">
        <v>130</v>
      </c>
      <c r="X55" s="72" t="s">
        <v>131</v>
      </c>
      <c r="Y55" s="73" t="s">
        <v>132</v>
      </c>
      <c r="Z55" s="74" t="s">
        <v>133</v>
      </c>
      <c r="AB55" s="75" t="s">
        <v>134</v>
      </c>
      <c r="AC55" s="75" t="s">
        <v>135</v>
      </c>
      <c r="AD55" s="75" t="s">
        <v>107</v>
      </c>
      <c r="AE55" s="75" t="s">
        <v>136</v>
      </c>
      <c r="AF55" s="75" t="s">
        <v>137</v>
      </c>
      <c r="AG55" s="75" t="s">
        <v>138</v>
      </c>
      <c r="AH55" s="75" t="s">
        <v>139</v>
      </c>
      <c r="AI55" s="75" t="s">
        <v>140</v>
      </c>
    </row>
    <row r="56" spans="2:35" ht="14.4" x14ac:dyDescent="0.25">
      <c r="T56" s="76" t="str">
        <f ca="1">LEFT($AB56,3)&amp;"-"&amp;RIGHT($AC56,2)</f>
        <v>May-26</v>
      </c>
      <c r="U56" s="77">
        <f ca="1">$C19*$V56</f>
        <v>0</v>
      </c>
      <c r="V56" s="77">
        <f ca="1">NETWORKDAYS(AG56,AH56,(AF56))</f>
        <v>20</v>
      </c>
      <c r="W56" s="173">
        <f ca="1">U56/V56</f>
        <v>0</v>
      </c>
      <c r="X56" s="174">
        <f ca="1">SUM(W56:W$59)</f>
        <v>0</v>
      </c>
      <c r="Y56" s="179">
        <f>V68</f>
        <v>0</v>
      </c>
      <c r="Z56" s="175">
        <f ca="1">IFERROR(ROUND(Y56*(W56/X56),2),0)</f>
        <v>0</v>
      </c>
      <c r="AB56" s="80" t="s">
        <v>113</v>
      </c>
      <c r="AC56" s="81">
        <f ca="1">YEAR(AI56)</f>
        <v>2026</v>
      </c>
      <c r="AD56" s="82">
        <v>5</v>
      </c>
      <c r="AE56" s="83">
        <v>26</v>
      </c>
      <c r="AF56" s="84">
        <f ca="1">DATE(AC56,AD56,AE56)</f>
        <v>46168</v>
      </c>
      <c r="AG56" s="85">
        <f ca="1">DATE($AC56,5,1)</f>
        <v>46143</v>
      </c>
      <c r="AH56" s="86">
        <f ca="1">DATE($AC56,5,31)</f>
        <v>46173</v>
      </c>
      <c r="AI56" s="87">
        <f ca="1">TODAY()</f>
        <v>46112</v>
      </c>
    </row>
    <row r="57" spans="2:35" ht="15" thickBot="1" x14ac:dyDescent="0.3">
      <c r="T57" s="88" t="str">
        <f ca="1">LEFT($AB57,3)&amp;"-"&amp;RIGHT($AC57,2)</f>
        <v>Jun-26</v>
      </c>
      <c r="U57" s="89">
        <f ca="1">$C20*$V57</f>
        <v>0</v>
      </c>
      <c r="V57" s="89">
        <f ca="1">NETWORKDAYS(AG57,AH57,(AF57))</f>
        <v>21</v>
      </c>
      <c r="W57" s="173">
        <f ca="1">IF(V57="","",U57/V57)</f>
        <v>0</v>
      </c>
      <c r="X57" s="174">
        <f ca="1">SUM(W57:W$59)</f>
        <v>0</v>
      </c>
      <c r="Y57" s="176">
        <f ca="1">IF(V57="","",Y56-Z56)</f>
        <v>0</v>
      </c>
      <c r="Z57" s="175">
        <f ca="1">IFERROR(IF(Y57="","",ROUND(Y57*(W57/X57),2)),0)</f>
        <v>0</v>
      </c>
      <c r="AB57" s="90" t="s">
        <v>115</v>
      </c>
      <c r="AC57" s="91">
        <f ca="1">YEAR(AI57)</f>
        <v>2026</v>
      </c>
      <c r="AD57" s="92">
        <v>6</v>
      </c>
      <c r="AE57" s="93">
        <v>19</v>
      </c>
      <c r="AF57" s="94">
        <f ca="1">DATE(AC57,AD57,AE57)</f>
        <v>46192</v>
      </c>
      <c r="AG57" s="95">
        <f ca="1">DATE($AC57,6,1)</f>
        <v>46174</v>
      </c>
      <c r="AH57" s="94">
        <f ca="1">DATE($AC57,6,30)</f>
        <v>46203</v>
      </c>
      <c r="AI57" s="96">
        <f t="shared" ref="AI57:AI59" ca="1" si="1">TODAY()</f>
        <v>46112</v>
      </c>
    </row>
    <row r="58" spans="2:35" ht="15.75" customHeight="1" x14ac:dyDescent="0.25">
      <c r="T58" s="88" t="str">
        <f ca="1">LEFT($AB58,3)&amp;"-"&amp;RIGHT($AC58,2)</f>
        <v>Jul-26</v>
      </c>
      <c r="U58" s="89">
        <f ca="1">$C21*$V58</f>
        <v>0</v>
      </c>
      <c r="V58" s="89">
        <f ca="1">NETWORKDAYS(AG58,AH58,(AF58))</f>
        <v>23</v>
      </c>
      <c r="W58" s="173">
        <f t="shared" ref="W58:W65" ca="1" si="2">IF(V58="","",U58/V58)</f>
        <v>0</v>
      </c>
      <c r="X58" s="174">
        <f ca="1">SUM(W58:W$59)</f>
        <v>0</v>
      </c>
      <c r="Y58" s="176">
        <f t="shared" ref="Y58:Y65" ca="1" si="3">IF(V58="","",Y57-Z57)</f>
        <v>0</v>
      </c>
      <c r="Z58" s="175">
        <f ca="1">IFERROR(IF(Y58="","",ROUND(Y58*(W58/X58),2)),0)</f>
        <v>0</v>
      </c>
      <c r="AB58" s="90" t="s">
        <v>117</v>
      </c>
      <c r="AC58" s="82">
        <f ca="1">YEAR(AI58)</f>
        <v>2026</v>
      </c>
      <c r="AD58" s="92">
        <v>7</v>
      </c>
      <c r="AE58" s="97">
        <v>4</v>
      </c>
      <c r="AF58" s="98">
        <f ca="1">DATE(AC58,AD58,AE58)</f>
        <v>46207</v>
      </c>
      <c r="AG58" s="99">
        <f ca="1">DATE($AC58,7,1)</f>
        <v>46204</v>
      </c>
      <c r="AH58" s="98">
        <f ca="1">DATE($AC58,7,31)</f>
        <v>46234</v>
      </c>
      <c r="AI58" s="100">
        <f t="shared" ca="1" si="1"/>
        <v>46112</v>
      </c>
    </row>
    <row r="59" spans="2:35" ht="15" thickBot="1" x14ac:dyDescent="0.3">
      <c r="T59" s="88" t="str">
        <f ca="1">LEFT($AB59,3)&amp;"-"&amp;RIGHT($AC59,2)</f>
        <v>Aug-26</v>
      </c>
      <c r="U59" s="89">
        <f ca="1">$C22*$V59</f>
        <v>0</v>
      </c>
      <c r="V59" s="89">
        <f ca="1">NETWORKDAYS(AG59,AH59,(AF59))</f>
        <v>21</v>
      </c>
      <c r="W59" s="173">
        <f t="shared" ca="1" si="2"/>
        <v>0</v>
      </c>
      <c r="X59" s="174">
        <f ca="1">SUM(W59:W$59)</f>
        <v>0</v>
      </c>
      <c r="Y59" s="176">
        <f t="shared" ca="1" si="3"/>
        <v>0</v>
      </c>
      <c r="Z59" s="175">
        <f ca="1">IFERROR(IF(Y59="","",ROUND(Y59*(W59/X59),2)),0)</f>
        <v>0</v>
      </c>
      <c r="AB59" s="17" t="s">
        <v>118</v>
      </c>
      <c r="AC59" s="91">
        <f ca="1">YEAR(AI59)</f>
        <v>2026</v>
      </c>
      <c r="AD59" s="101">
        <v>8</v>
      </c>
      <c r="AE59" s="101"/>
      <c r="AF59" s="102"/>
      <c r="AG59" s="103">
        <f ca="1">DATE($AC59,8,1)</f>
        <v>46235</v>
      </c>
      <c r="AH59" s="104">
        <f ca="1">DATE($AC59,8,31)</f>
        <v>46265</v>
      </c>
      <c r="AI59" s="105">
        <f t="shared" ca="1" si="1"/>
        <v>46112</v>
      </c>
    </row>
    <row r="60" spans="2:35" ht="14.4" x14ac:dyDescent="0.25">
      <c r="T60" s="88"/>
      <c r="U60" s="89"/>
      <c r="V60" s="89"/>
      <c r="W60" s="78" t="str">
        <f t="shared" si="2"/>
        <v/>
      </c>
      <c r="X60" s="79" t="str">
        <f>IF(V60="","",SUM($D$16:G60))</f>
        <v/>
      </c>
      <c r="Y60" s="176" t="str">
        <f t="shared" si="3"/>
        <v/>
      </c>
      <c r="Z60" s="175" t="str">
        <f t="shared" ref="Z60:Z65" si="4">IF(Y60="","",ROUND(Y60*(W60/X60),2))</f>
        <v/>
      </c>
    </row>
    <row r="61" spans="2:35" ht="14.4" x14ac:dyDescent="0.25">
      <c r="T61" s="88"/>
      <c r="U61" s="89"/>
      <c r="V61" s="89"/>
      <c r="W61" s="78" t="str">
        <f t="shared" si="2"/>
        <v/>
      </c>
      <c r="X61" s="79" t="str">
        <f>IF(V61="","",SUM($D$16:G61))</f>
        <v/>
      </c>
      <c r="Y61" s="176" t="str">
        <f t="shared" si="3"/>
        <v/>
      </c>
      <c r="Z61" s="175" t="str">
        <f t="shared" si="4"/>
        <v/>
      </c>
    </row>
    <row r="62" spans="2:35" ht="14.4" x14ac:dyDescent="0.25">
      <c r="T62" s="88"/>
      <c r="U62" s="89"/>
      <c r="V62" s="89"/>
      <c r="W62" s="78" t="str">
        <f t="shared" si="2"/>
        <v/>
      </c>
      <c r="X62" s="79" t="str">
        <f>IF(V62="","",SUM($D$16:G62))</f>
        <v/>
      </c>
      <c r="Y62" s="176" t="str">
        <f t="shared" si="3"/>
        <v/>
      </c>
      <c r="Z62" s="175" t="str">
        <f t="shared" si="4"/>
        <v/>
      </c>
    </row>
    <row r="63" spans="2:35" ht="14.4" x14ac:dyDescent="0.25">
      <c r="T63" s="88"/>
      <c r="U63" s="89"/>
      <c r="V63" s="89"/>
      <c r="W63" s="78" t="str">
        <f t="shared" si="2"/>
        <v/>
      </c>
      <c r="X63" s="79" t="str">
        <f>IF(V63="","",SUM($D$16:G63))</f>
        <v/>
      </c>
      <c r="Y63" s="176" t="str">
        <f t="shared" si="3"/>
        <v/>
      </c>
      <c r="Z63" s="175" t="str">
        <f t="shared" si="4"/>
        <v/>
      </c>
    </row>
    <row r="64" spans="2:35" ht="15.75" customHeight="1" x14ac:dyDescent="0.25">
      <c r="T64" s="88"/>
      <c r="U64" s="89"/>
      <c r="V64" s="89"/>
      <c r="W64" s="78" t="str">
        <f t="shared" si="2"/>
        <v/>
      </c>
      <c r="X64" s="79" t="str">
        <f>IF(V64="","",SUM($D$16:G64))</f>
        <v/>
      </c>
      <c r="Y64" s="176" t="str">
        <f t="shared" si="3"/>
        <v/>
      </c>
      <c r="Z64" s="175" t="str">
        <f t="shared" si="4"/>
        <v/>
      </c>
    </row>
    <row r="65" spans="18:44" ht="15.75" customHeight="1" x14ac:dyDescent="0.25">
      <c r="T65" s="106"/>
      <c r="U65" s="107"/>
      <c r="V65" s="107"/>
      <c r="W65" s="108" t="str">
        <f t="shared" si="2"/>
        <v/>
      </c>
      <c r="X65" s="108" t="str">
        <f>IF(V65="","",SUM($D$16:G65))</f>
        <v/>
      </c>
      <c r="Y65" s="177" t="str">
        <f t="shared" si="3"/>
        <v/>
      </c>
      <c r="Z65" s="178" t="str">
        <f t="shared" si="4"/>
        <v/>
      </c>
    </row>
    <row r="66" spans="18:44" ht="15.75" customHeight="1" x14ac:dyDescent="0.3">
      <c r="T66"/>
      <c r="U66" s="67"/>
      <c r="V66" s="67"/>
      <c r="W66"/>
      <c r="X66"/>
      <c r="Y66"/>
      <c r="Z66" s="68"/>
    </row>
    <row r="67" spans="18:44" ht="15" thickBot="1" x14ac:dyDescent="0.35">
      <c r="T67"/>
      <c r="U67" s="67"/>
      <c r="V67" s="67"/>
      <c r="W67"/>
      <c r="X67"/>
      <c r="Y67" s="109" t="s">
        <v>141</v>
      </c>
      <c r="Z67" s="110">
        <f ca="1">ROUND(SUM(Z56:Z66),2)</f>
        <v>0</v>
      </c>
    </row>
    <row r="68" spans="18:44" ht="16.5" customHeight="1" thickTop="1" x14ac:dyDescent="0.3">
      <c r="T68"/>
      <c r="U68" s="109" t="s">
        <v>142</v>
      </c>
      <c r="V68" s="217">
        <f>$D$23</f>
        <v>0</v>
      </c>
      <c r="W68" s="218"/>
      <c r="X68"/>
      <c r="Y68"/>
      <c r="Z68" s="68"/>
    </row>
    <row r="69" spans="18:44" ht="15.75" customHeight="1" x14ac:dyDescent="0.3">
      <c r="R69" s="63"/>
      <c r="T69"/>
      <c r="U69" s="109" t="s">
        <v>143</v>
      </c>
      <c r="V69" s="206">
        <f ca="1">DATE($AC$56,$AD$56,7*3)-WEEKDAY(DATE($AC$56,$AD$56,8-2))</f>
        <v>46159</v>
      </c>
      <c r="W69" s="206"/>
      <c r="X69"/>
      <c r="Y69"/>
      <c r="Z69" s="68"/>
      <c r="AB69" s="111" t="s">
        <v>173</v>
      </c>
    </row>
    <row r="70" spans="18:44" ht="14.4" x14ac:dyDescent="0.3">
      <c r="R70" s="63"/>
      <c r="T70"/>
      <c r="U70" s="109" t="s">
        <v>144</v>
      </c>
      <c r="V70" s="207">
        <f ca="1">DATE($AC$59,$AD$59,7*3)-WEEKDAY(DATE($AC$59,$AD$59,8-2))</f>
        <v>46250</v>
      </c>
      <c r="W70" s="207"/>
      <c r="X70"/>
      <c r="Y70"/>
      <c r="Z70" s="68"/>
      <c r="AB70" s="2" t="s">
        <v>174</v>
      </c>
    </row>
    <row r="71" spans="18:44" ht="14.4" x14ac:dyDescent="0.3">
      <c r="T71"/>
      <c r="U71" s="67"/>
      <c r="V71" s="67"/>
      <c r="W71"/>
      <c r="X71"/>
      <c r="Y71"/>
      <c r="Z71" s="68"/>
    </row>
    <row r="72" spans="18:44" ht="14.4" x14ac:dyDescent="0.3">
      <c r="T72"/>
      <c r="U72" s="67"/>
      <c r="V72" s="67"/>
      <c r="W72"/>
      <c r="X72"/>
      <c r="Y72"/>
      <c r="Z72" s="68"/>
    </row>
    <row r="73" spans="18:44" ht="14.4" x14ac:dyDescent="0.3">
      <c r="T73"/>
      <c r="U73" s="67"/>
      <c r="V73" s="67"/>
      <c r="W73"/>
      <c r="X73"/>
      <c r="Y73"/>
      <c r="Z73" s="68"/>
    </row>
    <row r="74" spans="18:44" ht="14.4" x14ac:dyDescent="0.3">
      <c r="T74" s="248" t="s">
        <v>161</v>
      </c>
      <c r="U74" s="248"/>
      <c r="V74" s="249"/>
      <c r="W74" s="249"/>
      <c r="X74" s="249"/>
      <c r="Y74"/>
      <c r="Z74" s="68"/>
    </row>
    <row r="75" spans="18:44" ht="14.4" x14ac:dyDescent="0.3">
      <c r="T75"/>
      <c r="U75" s="67"/>
      <c r="V75" s="67"/>
      <c r="W75"/>
      <c r="X75"/>
      <c r="Y75"/>
      <c r="Z75" s="68"/>
    </row>
    <row r="76" spans="18:44" ht="14.4" x14ac:dyDescent="0.3">
      <c r="T76"/>
      <c r="U76" s="112" t="s">
        <v>162</v>
      </c>
      <c r="V76" s="249"/>
      <c r="W76" s="249"/>
      <c r="X76"/>
      <c r="Y76"/>
      <c r="Z76" s="68"/>
    </row>
    <row r="80" spans="18:44" ht="50.25" customHeight="1" x14ac:dyDescent="0.25">
      <c r="AL80" s="200"/>
      <c r="AM80" s="200"/>
      <c r="AN80" s="200"/>
      <c r="AO80" s="200"/>
      <c r="AP80" s="200"/>
      <c r="AQ80" s="200"/>
      <c r="AR80" s="200"/>
    </row>
    <row r="81" spans="38:44" ht="66.75" customHeight="1" x14ac:dyDescent="0.25">
      <c r="AL81" s="200" t="s">
        <v>145</v>
      </c>
      <c r="AM81" s="200"/>
      <c r="AN81" s="200"/>
      <c r="AO81" s="200"/>
      <c r="AP81" s="200"/>
      <c r="AQ81" s="200"/>
      <c r="AR81" s="200"/>
    </row>
    <row r="82" spans="38:44" ht="24" customHeight="1" x14ac:dyDescent="0.3">
      <c r="AL82" s="201">
        <f>D5</f>
        <v>0</v>
      </c>
      <c r="AM82" s="202"/>
      <c r="AN82" s="202"/>
      <c r="AO82" s="203" t="s">
        <v>146</v>
      </c>
      <c r="AP82" s="203"/>
      <c r="AQ82" s="203"/>
      <c r="AR82" s="203"/>
    </row>
    <row r="83" spans="38:44" ht="18" customHeight="1" x14ac:dyDescent="0.3">
      <c r="AL83" s="202" t="s">
        <v>147</v>
      </c>
      <c r="AM83" s="202"/>
      <c r="AN83" s="202"/>
      <c r="AO83" s="203"/>
      <c r="AP83" s="203"/>
      <c r="AQ83" s="203"/>
      <c r="AR83" s="203"/>
    </row>
    <row r="84" spans="38:44" ht="33.75" customHeight="1" x14ac:dyDescent="0.3">
      <c r="AL84" s="195"/>
      <c r="AM84" s="195"/>
      <c r="AN84" s="113"/>
      <c r="AO84" s="203" t="s">
        <v>148</v>
      </c>
      <c r="AP84" s="203"/>
      <c r="AQ84" s="203"/>
      <c r="AR84" s="203"/>
    </row>
    <row r="85" spans="38:44" ht="18" customHeight="1" x14ac:dyDescent="0.3">
      <c r="AL85" s="202" t="s">
        <v>149</v>
      </c>
      <c r="AM85" s="202"/>
      <c r="AN85" s="202"/>
      <c r="AO85" s="203"/>
      <c r="AP85" s="203"/>
      <c r="AQ85" s="203"/>
      <c r="AR85" s="203"/>
    </row>
    <row r="86" spans="38:44" ht="96" customHeight="1" x14ac:dyDescent="0.25">
      <c r="AL86" s="209" t="s">
        <v>150</v>
      </c>
      <c r="AM86" s="209"/>
      <c r="AN86" s="209"/>
      <c r="AO86" s="209"/>
      <c r="AP86" s="209"/>
      <c r="AQ86" s="209"/>
      <c r="AR86" s="209"/>
    </row>
    <row r="87" spans="38:44" ht="31.2" x14ac:dyDescent="0.25">
      <c r="AL87" s="210" t="s">
        <v>151</v>
      </c>
      <c r="AM87" s="211"/>
      <c r="AN87" s="163" t="s">
        <v>152</v>
      </c>
      <c r="AO87" s="163" t="s">
        <v>107</v>
      </c>
      <c r="AP87" s="163" t="s">
        <v>153</v>
      </c>
      <c r="AQ87" s="163" t="s">
        <v>154</v>
      </c>
      <c r="AR87" s="163" t="s">
        <v>155</v>
      </c>
    </row>
    <row r="88" spans="38:44" ht="15.6" x14ac:dyDescent="0.3">
      <c r="AL88" s="212">
        <f>G19</f>
        <v>0</v>
      </c>
      <c r="AM88" s="213"/>
      <c r="AN88" s="116">
        <f>D19</f>
        <v>0</v>
      </c>
      <c r="AO88" s="114" t="s">
        <v>113</v>
      </c>
      <c r="AP88" s="162">
        <f>F19</f>
        <v>0</v>
      </c>
      <c r="AQ88" s="115">
        <f>E19</f>
        <v>0</v>
      </c>
      <c r="AR88" s="115">
        <f ca="1">W56</f>
        <v>0</v>
      </c>
    </row>
    <row r="89" spans="38:44" ht="15.6" x14ac:dyDescent="0.3">
      <c r="AL89" s="212">
        <f t="shared" ref="AL89:AL91" si="5">G20</f>
        <v>0</v>
      </c>
      <c r="AM89" s="213"/>
      <c r="AN89" s="116">
        <f t="shared" ref="AN89:AN91" si="6">D20</f>
        <v>0</v>
      </c>
      <c r="AO89" s="114" t="s">
        <v>115</v>
      </c>
      <c r="AP89" s="162">
        <f>F20</f>
        <v>0</v>
      </c>
      <c r="AQ89" s="115">
        <f>E20</f>
        <v>0</v>
      </c>
      <c r="AR89" s="115">
        <f t="shared" ref="AR89:AR91" ca="1" si="7">W57</f>
        <v>0</v>
      </c>
    </row>
    <row r="90" spans="38:44" ht="15.6" x14ac:dyDescent="0.3">
      <c r="AL90" s="212">
        <f t="shared" si="5"/>
        <v>0</v>
      </c>
      <c r="AM90" s="213"/>
      <c r="AN90" s="116">
        <f t="shared" si="6"/>
        <v>0</v>
      </c>
      <c r="AO90" s="114" t="s">
        <v>117</v>
      </c>
      <c r="AP90" s="162">
        <f>F21</f>
        <v>0</v>
      </c>
      <c r="AQ90" s="115">
        <f>E21</f>
        <v>0</v>
      </c>
      <c r="AR90" s="115">
        <f t="shared" ca="1" si="7"/>
        <v>0</v>
      </c>
    </row>
    <row r="91" spans="38:44" ht="15.6" x14ac:dyDescent="0.3">
      <c r="AL91" s="212">
        <f t="shared" si="5"/>
        <v>0</v>
      </c>
      <c r="AM91" s="213"/>
      <c r="AN91" s="116">
        <f t="shared" si="6"/>
        <v>0</v>
      </c>
      <c r="AO91" s="114" t="s">
        <v>118</v>
      </c>
      <c r="AP91" s="162">
        <f>F22</f>
        <v>0</v>
      </c>
      <c r="AQ91" s="115">
        <f>E22</f>
        <v>0</v>
      </c>
      <c r="AR91" s="115">
        <f t="shared" ca="1" si="7"/>
        <v>0</v>
      </c>
    </row>
    <row r="92" spans="38:44" ht="57" customHeight="1" x14ac:dyDescent="0.25">
      <c r="AL92" s="215" t="s">
        <v>156</v>
      </c>
      <c r="AM92" s="215"/>
      <c r="AN92" s="215"/>
      <c r="AO92" s="215"/>
      <c r="AP92" s="215"/>
      <c r="AQ92" s="215"/>
      <c r="AR92" s="215"/>
    </row>
    <row r="93" spans="38:44" ht="61.35" customHeight="1" x14ac:dyDescent="0.25">
      <c r="AL93" s="216" t="s">
        <v>157</v>
      </c>
      <c r="AM93" s="216"/>
      <c r="AN93" s="216"/>
      <c r="AO93" s="216"/>
      <c r="AP93" s="216"/>
      <c r="AQ93" s="216"/>
      <c r="AR93" s="216"/>
    </row>
    <row r="94" spans="38:44" ht="48.9" customHeight="1" x14ac:dyDescent="0.25">
      <c r="AL94" s="214" t="s">
        <v>158</v>
      </c>
      <c r="AM94" s="214"/>
      <c r="AN94" s="214"/>
      <c r="AO94" s="214"/>
      <c r="AP94" s="214"/>
      <c r="AQ94" s="214"/>
      <c r="AR94" s="214"/>
    </row>
    <row r="95" spans="38:44" ht="48.9" customHeight="1" x14ac:dyDescent="0.25">
      <c r="AL95" s="208" t="s">
        <v>159</v>
      </c>
      <c r="AM95" s="208"/>
      <c r="AN95" s="208"/>
      <c r="AO95" s="208"/>
      <c r="AP95" s="208"/>
      <c r="AQ95" s="208"/>
      <c r="AR95" s="208"/>
    </row>
    <row r="96" spans="38:44" ht="48.9" customHeight="1" x14ac:dyDescent="0.25">
      <c r="AL96" s="214" t="s">
        <v>160</v>
      </c>
      <c r="AM96" s="214"/>
      <c r="AN96" s="214"/>
      <c r="AO96" s="214"/>
      <c r="AP96" s="214"/>
      <c r="AQ96" s="214"/>
      <c r="AR96" s="214"/>
    </row>
    <row r="97" spans="38:44" ht="15.75" customHeight="1" x14ac:dyDescent="0.25">
      <c r="AL97" s="214"/>
      <c r="AM97" s="214"/>
      <c r="AN97" s="214"/>
      <c r="AO97" s="214"/>
      <c r="AP97" s="214"/>
      <c r="AQ97" s="214"/>
      <c r="AR97" s="214"/>
    </row>
  </sheetData>
  <sheetProtection algorithmName="SHA-512" hashValue="saUJ21eib+qXv8mmnoELvGo0S8XgJuLNhwSCNOyxP6Yeunocc2SugEZtFOnk361hmUKFoz26XNc0zcsKJheU/g==" saltValue="ma5FMgbFMeSJEmluD5eEjw==" spinCount="100000" sheet="1" objects="1" scenarios="1"/>
  <mergeCells count="50">
    <mergeCell ref="AL97:AR97"/>
    <mergeCell ref="D7:E7"/>
    <mergeCell ref="D8:E8"/>
    <mergeCell ref="B3:G3"/>
    <mergeCell ref="F4:G4"/>
    <mergeCell ref="D5:E5"/>
    <mergeCell ref="D6:E6"/>
    <mergeCell ref="F5:G16"/>
    <mergeCell ref="V69:W69"/>
    <mergeCell ref="V70:W70"/>
    <mergeCell ref="T74:U74"/>
    <mergeCell ref="V74:X74"/>
    <mergeCell ref="V76:W76"/>
    <mergeCell ref="B25:G25"/>
    <mergeCell ref="F27:G27"/>
    <mergeCell ref="F38:G38"/>
    <mergeCell ref="F39:G39"/>
    <mergeCell ref="B42:G42"/>
    <mergeCell ref="V52:X52"/>
    <mergeCell ref="V68:W68"/>
    <mergeCell ref="H27:H39"/>
    <mergeCell ref="F28:G28"/>
    <mergeCell ref="F29:G29"/>
    <mergeCell ref="F30:G30"/>
    <mergeCell ref="F31:G31"/>
    <mergeCell ref="F32:G32"/>
    <mergeCell ref="F33:G33"/>
    <mergeCell ref="F34:G34"/>
    <mergeCell ref="F35:G35"/>
    <mergeCell ref="F36:G36"/>
    <mergeCell ref="F37:G37"/>
    <mergeCell ref="AL80:AR80"/>
    <mergeCell ref="AL81:AR81"/>
    <mergeCell ref="AL82:AN82"/>
    <mergeCell ref="AO82:AR83"/>
    <mergeCell ref="AL83:AN83"/>
    <mergeCell ref="AL84:AM84"/>
    <mergeCell ref="AL85:AN85"/>
    <mergeCell ref="AL86:AR86"/>
    <mergeCell ref="AL87:AM87"/>
    <mergeCell ref="AL88:AM88"/>
    <mergeCell ref="AO84:AR85"/>
    <mergeCell ref="AL94:AR94"/>
    <mergeCell ref="AL95:AR95"/>
    <mergeCell ref="AL96:AR96"/>
    <mergeCell ref="AL89:AM89"/>
    <mergeCell ref="AL90:AM90"/>
    <mergeCell ref="AL91:AM91"/>
    <mergeCell ref="AL92:AR92"/>
    <mergeCell ref="AL93:AR93"/>
  </mergeCells>
  <conditionalFormatting sqref="D44">
    <cfRule type="cellIs" dxfId="13" priority="5" operator="greaterThan">
      <formula>$D$16</formula>
    </cfRule>
  </conditionalFormatting>
  <conditionalFormatting sqref="D45 D48">
    <cfRule type="cellIs" dxfId="12" priority="6" operator="greaterThan">
      <formula>(D$15+0.01)/2</formula>
    </cfRule>
  </conditionalFormatting>
  <conditionalFormatting sqref="D46:D47">
    <cfRule type="cellIs" dxfId="11" priority="7" operator="greaterThan">
      <formula>ROUND(D$15,2)</formula>
    </cfRule>
  </conditionalFormatting>
  <conditionalFormatting sqref="E44:F44">
    <cfRule type="cellIs" dxfId="10" priority="2" operator="greaterThan">
      <formula>1</formula>
    </cfRule>
  </conditionalFormatting>
  <conditionalFormatting sqref="E45:F45 E48:F48">
    <cfRule type="cellIs" dxfId="9" priority="4" operator="greaterThan">
      <formula>(3/9)/2</formula>
    </cfRule>
  </conditionalFormatting>
  <conditionalFormatting sqref="E46:F47">
    <cfRule type="cellIs" dxfId="8" priority="3" operator="greaterThanOrEqual">
      <formula>0.3333335</formula>
    </cfRule>
  </conditionalFormatting>
  <conditionalFormatting sqref="AL82 AL88:AR91">
    <cfRule type="cellIs" dxfId="7" priority="1" operator="equal">
      <formula>0</formula>
    </cfRule>
  </conditionalFormatting>
  <dataValidations count="6">
    <dataValidation type="list" allowBlank="1" showInputMessage="1" showErrorMessage="1" sqref="B28:B39" xr:uid="{7C1850DA-521E-4605-8DD3-9493C264369F}">
      <formula1>Months</formula1>
    </dataValidation>
    <dataValidation type="decimal" allowBlank="1" showInputMessage="1" showErrorMessage="1" sqref="C19:C22" xr:uid="{DF3AB353-59BD-45F1-AE77-E01BB18F4808}">
      <formula1>0</formula1>
      <formula2>1</formula2>
    </dataValidation>
    <dataValidation type="list" allowBlank="1" showInputMessage="1" showErrorMessage="1" sqref="C28:C39" xr:uid="{C123344A-3928-4308-A56D-B2CB7D7B5147}">
      <formula1>FundingType</formula1>
    </dataValidation>
    <dataValidation type="list" allowBlank="1" showInputMessage="1" showErrorMessage="1" sqref="D13" xr:uid="{704C09EF-1A62-4491-8616-7384C1644B1E}">
      <formula1>Contracts</formula1>
    </dataValidation>
    <dataValidation type="decimal" allowBlank="1" showInputMessage="1" showErrorMessage="1" sqref="D19 D22" xr:uid="{B03C63E8-5873-4E53-915E-6BA2689D6042}">
      <formula1>0</formula1>
      <formula2>(D$15+0.01)/2</formula2>
    </dataValidation>
    <dataValidation type="decimal" allowBlank="1" showInputMessage="1" showErrorMessage="1" sqref="D20:D21" xr:uid="{1CB45FFB-1FA1-4328-AB98-4A8302904B0B}">
      <formula1>0</formula1>
      <formula2>D$15+0.01</formula2>
    </dataValidation>
  </dataValidations>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3E3FB-8B8A-4296-9A7C-136F28437147}">
  <dimension ref="B1:AR97"/>
  <sheetViews>
    <sheetView zoomScale="120" zoomScaleNormal="120" zoomScaleSheetLayoutView="90" workbookViewId="0">
      <selection activeCell="P57" sqref="P57"/>
    </sheetView>
  </sheetViews>
  <sheetFormatPr defaultColWidth="9.109375" defaultRowHeight="13.8" x14ac:dyDescent="0.25"/>
  <cols>
    <col min="1" max="1" width="3.33203125" style="2" customWidth="1"/>
    <col min="2" max="2" width="10.44140625" style="2" customWidth="1"/>
    <col min="3" max="3" width="15.33203125" style="2" bestFit="1" customWidth="1"/>
    <col min="4" max="4" width="12.33203125" style="2" bestFit="1" customWidth="1"/>
    <col min="5" max="5" width="11.5546875" style="2" bestFit="1" customWidth="1"/>
    <col min="6" max="6" width="11.5546875" style="2" customWidth="1"/>
    <col min="7" max="7" width="28.44140625" style="2" customWidth="1"/>
    <col min="8" max="8" width="54.33203125" style="2" customWidth="1"/>
    <col min="9" max="9" width="12.33203125" style="2" bestFit="1" customWidth="1"/>
    <col min="10" max="10" width="11.33203125" style="2" bestFit="1" customWidth="1"/>
    <col min="11" max="18" width="9.109375" style="2"/>
    <col min="19" max="23" width="9.109375" style="2" customWidth="1"/>
    <col min="24" max="24" width="13.88671875" style="2" customWidth="1"/>
    <col min="25" max="25" width="12.44140625" style="2" customWidth="1"/>
    <col min="26" max="26" width="11.109375" style="2" customWidth="1"/>
    <col min="27" max="27" width="9.109375" style="2" customWidth="1"/>
    <col min="28" max="28" width="12.109375" style="2" customWidth="1"/>
    <col min="29" max="29" width="5.33203125" style="2" customWidth="1"/>
    <col min="30" max="30" width="7" style="2" customWidth="1"/>
    <col min="31" max="31" width="11.6640625" style="2" customWidth="1"/>
    <col min="32" max="32" width="9.88671875" style="2" bestFit="1" customWidth="1"/>
    <col min="33" max="34" width="12.33203125" style="2" customWidth="1"/>
    <col min="35" max="35" width="18.5546875" style="2" customWidth="1"/>
    <col min="36" max="37" width="9.109375" style="2"/>
    <col min="38" max="38" width="15.6640625" style="2" customWidth="1"/>
    <col min="39" max="39" width="22.33203125" style="2" customWidth="1"/>
    <col min="40" max="40" width="12.88671875" style="2" bestFit="1" customWidth="1"/>
    <col min="41" max="41" width="8" style="2" customWidth="1"/>
    <col min="42" max="42" width="11.88671875" style="2" customWidth="1"/>
    <col min="43" max="43" width="9.5546875" style="2" bestFit="1" customWidth="1"/>
    <col min="44" max="44" width="9.88671875" style="2" customWidth="1"/>
    <col min="45" max="16384" width="9.109375" style="2"/>
  </cols>
  <sheetData>
    <row r="1" spans="2:8" ht="14.4" thickBot="1" x14ac:dyDescent="0.3"/>
    <row r="2" spans="2:8" ht="14.4" thickBot="1" x14ac:dyDescent="0.3">
      <c r="B2" s="3" t="s">
        <v>85</v>
      </c>
      <c r="C2" s="4"/>
      <c r="D2" s="4"/>
      <c r="H2" s="31" t="s">
        <v>86</v>
      </c>
    </row>
    <row r="3" spans="2:8" x14ac:dyDescent="0.25">
      <c r="B3" s="222" t="s">
        <v>87</v>
      </c>
      <c r="C3" s="223"/>
      <c r="D3" s="223"/>
      <c r="E3" s="223"/>
      <c r="F3" s="223"/>
      <c r="G3" s="224"/>
      <c r="H3" s="53"/>
    </row>
    <row r="4" spans="2:8" ht="15" customHeight="1" x14ac:dyDescent="0.25">
      <c r="B4" s="9"/>
      <c r="E4" s="118"/>
      <c r="F4" s="229" t="s">
        <v>88</v>
      </c>
      <c r="G4" s="228"/>
      <c r="H4" s="29"/>
    </row>
    <row r="5" spans="2:8" x14ac:dyDescent="0.25">
      <c r="B5" s="9"/>
      <c r="C5" s="128" t="s">
        <v>89</v>
      </c>
      <c r="D5" s="189"/>
      <c r="E5" s="190"/>
      <c r="F5" s="242"/>
      <c r="G5" s="243"/>
      <c r="H5" s="62"/>
    </row>
    <row r="6" spans="2:8" x14ac:dyDescent="0.25">
      <c r="B6" s="9"/>
      <c r="C6" s="128" t="s">
        <v>90</v>
      </c>
      <c r="D6" s="191"/>
      <c r="E6" s="192"/>
      <c r="F6" s="244"/>
      <c r="G6" s="245"/>
      <c r="H6" s="62"/>
    </row>
    <row r="7" spans="2:8" x14ac:dyDescent="0.25">
      <c r="B7" s="9"/>
      <c r="C7" s="128" t="s">
        <v>91</v>
      </c>
      <c r="D7" s="191"/>
      <c r="E7" s="192"/>
      <c r="F7" s="244"/>
      <c r="G7" s="245"/>
      <c r="H7" s="62"/>
    </row>
    <row r="8" spans="2:8" x14ac:dyDescent="0.25">
      <c r="B8" s="9"/>
      <c r="C8" s="128" t="s">
        <v>92</v>
      </c>
      <c r="D8" s="193"/>
      <c r="E8" s="194"/>
      <c r="F8" s="244"/>
      <c r="G8" s="245"/>
      <c r="H8" s="62"/>
    </row>
    <row r="9" spans="2:8" ht="13.95" customHeight="1" x14ac:dyDescent="0.25">
      <c r="B9" s="9"/>
      <c r="C9" s="6"/>
      <c r="D9" s="6"/>
      <c r="E9" s="6"/>
      <c r="F9" s="244"/>
      <c r="G9" s="245"/>
      <c r="H9" s="7"/>
    </row>
    <row r="10" spans="2:8" ht="13.95" customHeight="1" x14ac:dyDescent="0.25">
      <c r="B10" s="9"/>
      <c r="C10" s="128" t="s">
        <v>93</v>
      </c>
      <c r="D10" s="38"/>
      <c r="F10" s="244"/>
      <c r="G10" s="245"/>
      <c r="H10" s="54" t="s">
        <v>94</v>
      </c>
    </row>
    <row r="11" spans="2:8" ht="13.95" customHeight="1" x14ac:dyDescent="0.25">
      <c r="B11" s="9"/>
      <c r="C11" s="129" t="s">
        <v>95</v>
      </c>
      <c r="D11" s="47">
        <f>D10/9</f>
        <v>0</v>
      </c>
      <c r="F11" s="244"/>
      <c r="G11" s="245"/>
      <c r="H11" s="7" t="s">
        <v>96</v>
      </c>
    </row>
    <row r="12" spans="2:8" ht="13.95" customHeight="1" x14ac:dyDescent="0.25">
      <c r="B12" s="9"/>
      <c r="C12" s="128" t="s">
        <v>97</v>
      </c>
      <c r="D12" s="48"/>
      <c r="F12" s="244"/>
      <c r="G12" s="245"/>
      <c r="H12" s="7" t="s">
        <v>98</v>
      </c>
    </row>
    <row r="13" spans="2:8" ht="13.95" customHeight="1" x14ac:dyDescent="0.25">
      <c r="B13" s="9"/>
      <c r="C13" s="128" t="s">
        <v>99</v>
      </c>
      <c r="D13" s="46"/>
      <c r="F13" s="244"/>
      <c r="G13" s="245"/>
      <c r="H13" s="7" t="s">
        <v>100</v>
      </c>
    </row>
    <row r="14" spans="2:8" ht="13.95" customHeight="1" x14ac:dyDescent="0.25">
      <c r="B14" s="9"/>
      <c r="C14" s="129" t="s">
        <v>101</v>
      </c>
      <c r="D14" s="49" cm="1">
        <f t="array" ref="D14">_xlfn.IFS(D12=0,0,D13=9,(D12/D13),D13=12,((D12*0.75)/9))</f>
        <v>0</v>
      </c>
      <c r="F14" s="244"/>
      <c r="G14" s="245"/>
      <c r="H14" s="7" t="s">
        <v>102</v>
      </c>
    </row>
    <row r="15" spans="2:8" ht="14.4" customHeight="1" thickBot="1" x14ac:dyDescent="0.3">
      <c r="B15" s="9"/>
      <c r="C15" s="129" t="s">
        <v>103</v>
      </c>
      <c r="D15" s="8">
        <f>(D11+D14)</f>
        <v>0</v>
      </c>
      <c r="F15" s="244"/>
      <c r="G15" s="245"/>
      <c r="H15" s="7" t="s">
        <v>104</v>
      </c>
    </row>
    <row r="16" spans="2:8" ht="14.4" customHeight="1" thickBot="1" x14ac:dyDescent="0.3">
      <c r="B16" s="9"/>
      <c r="C16" s="129" t="s">
        <v>105</v>
      </c>
      <c r="D16" s="51">
        <f>D15*3</f>
        <v>0</v>
      </c>
      <c r="F16" s="246"/>
      <c r="G16" s="247"/>
      <c r="H16" s="55" t="s">
        <v>106</v>
      </c>
    </row>
    <row r="17" spans="2:8" x14ac:dyDescent="0.25">
      <c r="B17" s="9"/>
      <c r="G17" s="7"/>
      <c r="H17" s="7"/>
    </row>
    <row r="18" spans="2:8" x14ac:dyDescent="0.25">
      <c r="B18" s="10" t="s">
        <v>107</v>
      </c>
      <c r="C18" s="117" t="s">
        <v>108</v>
      </c>
      <c r="D18" s="117" t="s">
        <v>109</v>
      </c>
      <c r="E18" s="144" t="s">
        <v>110</v>
      </c>
      <c r="F18" s="117" t="s">
        <v>111</v>
      </c>
      <c r="G18" s="56" t="s">
        <v>112</v>
      </c>
      <c r="H18" s="7"/>
    </row>
    <row r="19" spans="2:8" x14ac:dyDescent="0.25">
      <c r="B19" s="11" t="s">
        <v>113</v>
      </c>
      <c r="C19" s="60">
        <f>IFERROR(D19/D$15,0)</f>
        <v>0</v>
      </c>
      <c r="D19" s="12">
        <f>IF($E19=0.1667,D$15/2,E19*D$16)</f>
        <v>0</v>
      </c>
      <c r="E19" s="167"/>
      <c r="F19" s="161"/>
      <c r="G19" s="134"/>
      <c r="H19" s="54" t="s">
        <v>114</v>
      </c>
    </row>
    <row r="20" spans="2:8" x14ac:dyDescent="0.25">
      <c r="B20" s="13" t="s">
        <v>115</v>
      </c>
      <c r="C20" s="60">
        <f>IFERROR(D20/D$15,0)</f>
        <v>0</v>
      </c>
      <c r="D20" s="14" cm="1">
        <f t="array" ref="D20">_xlfn.IFS($E20=0.3333,(D$15),$E20=0.1667,(D$15/2),$E20&lt;&gt;0.3333,($E20*D$16))</f>
        <v>0</v>
      </c>
      <c r="E20" s="168"/>
      <c r="F20" s="159"/>
      <c r="G20" s="58"/>
      <c r="H20" s="7" t="s">
        <v>116</v>
      </c>
    </row>
    <row r="21" spans="2:8" x14ac:dyDescent="0.25">
      <c r="B21" s="13" t="s">
        <v>117</v>
      </c>
      <c r="C21" s="60">
        <f>IFERROR(D21/D$15,0)</f>
        <v>0</v>
      </c>
      <c r="D21" s="14" cm="1">
        <f t="array" ref="D21">_xlfn.IFS($E21=0.3333,(D$15),$E21=0.1667,(D$15/2),$E21&lt;&gt;0.3333,($E21*D$16))</f>
        <v>0</v>
      </c>
      <c r="E21" s="168"/>
      <c r="F21" s="159"/>
      <c r="G21" s="58"/>
      <c r="H21" s="7" t="s">
        <v>116</v>
      </c>
    </row>
    <row r="22" spans="2:8" x14ac:dyDescent="0.25">
      <c r="B22" s="15" t="s">
        <v>118</v>
      </c>
      <c r="C22" s="30">
        <f>IFERROR(D22/D$15,0)</f>
        <v>0</v>
      </c>
      <c r="D22" s="16">
        <f>IF($E22=0.1667,D$15/2,E22*D$16)</f>
        <v>0</v>
      </c>
      <c r="E22" s="169"/>
      <c r="F22" s="160"/>
      <c r="G22" s="59"/>
      <c r="H22" s="55" t="s">
        <v>114</v>
      </c>
    </row>
    <row r="23" spans="2:8" x14ac:dyDescent="0.25">
      <c r="B23" s="9"/>
      <c r="D23" s="122">
        <f>SUM(D19:D22)</f>
        <v>0</v>
      </c>
      <c r="E23" s="123">
        <f>SUM(E19:E22)</f>
        <v>0</v>
      </c>
      <c r="F23" s="137" t="s">
        <v>119</v>
      </c>
      <c r="G23" s="7"/>
      <c r="H23" s="7"/>
    </row>
    <row r="24" spans="2:8" ht="13.5" customHeight="1" thickBot="1" x14ac:dyDescent="0.3">
      <c r="B24" s="17"/>
      <c r="C24" s="18"/>
      <c r="D24" s="19"/>
      <c r="E24" s="136"/>
      <c r="F24" s="136"/>
      <c r="G24" s="61"/>
      <c r="H24" s="20"/>
    </row>
    <row r="25" spans="2:8" x14ac:dyDescent="0.25">
      <c r="B25" s="222" t="s">
        <v>60</v>
      </c>
      <c r="C25" s="223"/>
      <c r="D25" s="223"/>
      <c r="E25" s="223"/>
      <c r="F25" s="223"/>
      <c r="G25" s="224"/>
      <c r="H25" s="53"/>
    </row>
    <row r="26" spans="2:8" ht="15" customHeight="1" x14ac:dyDescent="0.25">
      <c r="B26" s="9"/>
      <c r="C26" s="52"/>
      <c r="D26" s="21"/>
      <c r="E26" s="125"/>
      <c r="F26" s="125"/>
      <c r="G26" s="57"/>
      <c r="H26" s="7"/>
    </row>
    <row r="27" spans="2:8" x14ac:dyDescent="0.25">
      <c r="B27" s="124" t="s">
        <v>107</v>
      </c>
      <c r="C27" s="145" t="s">
        <v>120</v>
      </c>
      <c r="D27" s="145" t="s">
        <v>109</v>
      </c>
      <c r="E27" s="145" t="s">
        <v>110</v>
      </c>
      <c r="F27" s="227" t="s">
        <v>88</v>
      </c>
      <c r="G27" s="228"/>
      <c r="H27" s="219" t="s">
        <v>121</v>
      </c>
    </row>
    <row r="28" spans="2:8" x14ac:dyDescent="0.25">
      <c r="B28" s="133" t="s">
        <v>113</v>
      </c>
      <c r="C28" s="146" t="s">
        <v>122</v>
      </c>
      <c r="D28" s="141" cm="1">
        <f t="array" ref="D28">_xlfn.IFS(D$14=0,0,D$13=9,0,D$14&lt;&gt;0,D$14/2)</f>
        <v>0</v>
      </c>
      <c r="E28" s="152">
        <f t="shared" ref="E28:E40" si="0">IFERROR(D28/D$16,0)</f>
        <v>0</v>
      </c>
      <c r="F28" s="225"/>
      <c r="G28" s="226"/>
      <c r="H28" s="220"/>
    </row>
    <row r="29" spans="2:8" x14ac:dyDescent="0.25">
      <c r="B29" s="50" t="s">
        <v>115</v>
      </c>
      <c r="C29" s="147" t="s">
        <v>122</v>
      </c>
      <c r="D29" s="142" cm="1">
        <f t="array" ref="D29">_xlfn.IFS(D$14=0,0,D$13=9,0,D$14&lt;&gt;0,D$14)</f>
        <v>0</v>
      </c>
      <c r="E29" s="153">
        <f t="shared" si="0"/>
        <v>0</v>
      </c>
      <c r="F29" s="198"/>
      <c r="G29" s="199"/>
      <c r="H29" s="220"/>
    </row>
    <row r="30" spans="2:8" x14ac:dyDescent="0.25">
      <c r="B30" s="50" t="s">
        <v>117</v>
      </c>
      <c r="C30" s="147" t="s">
        <v>122</v>
      </c>
      <c r="D30" s="142" cm="1">
        <f t="array" ref="D30">_xlfn.IFS(D$14=0,0,D$13=9,0,D$14&lt;&gt;0,D$14)</f>
        <v>0</v>
      </c>
      <c r="E30" s="153">
        <f t="shared" si="0"/>
        <v>0</v>
      </c>
      <c r="F30" s="198"/>
      <c r="G30" s="199"/>
      <c r="H30" s="220"/>
    </row>
    <row r="31" spans="2:8" x14ac:dyDescent="0.25">
      <c r="B31" s="50" t="s">
        <v>118</v>
      </c>
      <c r="C31" s="147" t="s">
        <v>122</v>
      </c>
      <c r="D31" s="142" cm="1">
        <f t="array" ref="D31">_xlfn.IFS(D$14=0,0,D$13=9,0,D$14&lt;&gt;0,D$14/2)</f>
        <v>0</v>
      </c>
      <c r="E31" s="153">
        <f t="shared" si="0"/>
        <v>0</v>
      </c>
      <c r="F31" s="198"/>
      <c r="G31" s="199"/>
      <c r="H31" s="220"/>
    </row>
    <row r="32" spans="2:8" x14ac:dyDescent="0.25">
      <c r="B32" s="32"/>
      <c r="C32" s="148"/>
      <c r="D32" s="150">
        <v>0</v>
      </c>
      <c r="E32" s="153">
        <f t="shared" si="0"/>
        <v>0</v>
      </c>
      <c r="F32" s="198"/>
      <c r="G32" s="199"/>
      <c r="H32" s="220"/>
    </row>
    <row r="33" spans="2:8" x14ac:dyDescent="0.25">
      <c r="B33" s="32"/>
      <c r="C33" s="148"/>
      <c r="D33" s="150">
        <v>0</v>
      </c>
      <c r="E33" s="153">
        <f t="shared" si="0"/>
        <v>0</v>
      </c>
      <c r="F33" s="198"/>
      <c r="G33" s="199"/>
      <c r="H33" s="220"/>
    </row>
    <row r="34" spans="2:8" x14ac:dyDescent="0.25">
      <c r="B34" s="32"/>
      <c r="C34" s="148"/>
      <c r="D34" s="150">
        <v>0</v>
      </c>
      <c r="E34" s="153">
        <f t="shared" si="0"/>
        <v>0</v>
      </c>
      <c r="F34" s="198"/>
      <c r="G34" s="199"/>
      <c r="H34" s="220"/>
    </row>
    <row r="35" spans="2:8" x14ac:dyDescent="0.25">
      <c r="B35" s="32"/>
      <c r="C35" s="148"/>
      <c r="D35" s="150">
        <v>0</v>
      </c>
      <c r="E35" s="153">
        <f t="shared" si="0"/>
        <v>0</v>
      </c>
      <c r="F35" s="198"/>
      <c r="G35" s="199"/>
      <c r="H35" s="220"/>
    </row>
    <row r="36" spans="2:8" x14ac:dyDescent="0.25">
      <c r="B36" s="32"/>
      <c r="C36" s="148"/>
      <c r="D36" s="150">
        <v>0</v>
      </c>
      <c r="E36" s="153">
        <f t="shared" si="0"/>
        <v>0</v>
      </c>
      <c r="F36" s="198"/>
      <c r="G36" s="199"/>
      <c r="H36" s="220"/>
    </row>
    <row r="37" spans="2:8" x14ac:dyDescent="0.25">
      <c r="B37" s="32"/>
      <c r="C37" s="148"/>
      <c r="D37" s="150">
        <v>0</v>
      </c>
      <c r="E37" s="153">
        <f t="shared" si="0"/>
        <v>0</v>
      </c>
      <c r="F37" s="198"/>
      <c r="G37" s="199"/>
      <c r="H37" s="220"/>
    </row>
    <row r="38" spans="2:8" x14ac:dyDescent="0.25">
      <c r="B38" s="32"/>
      <c r="C38" s="148"/>
      <c r="D38" s="150">
        <v>0</v>
      </c>
      <c r="E38" s="153">
        <f t="shared" si="0"/>
        <v>0</v>
      </c>
      <c r="F38" s="198"/>
      <c r="G38" s="199"/>
      <c r="H38" s="220"/>
    </row>
    <row r="39" spans="2:8" x14ac:dyDescent="0.25">
      <c r="B39" s="34"/>
      <c r="C39" s="149"/>
      <c r="D39" s="151">
        <v>0</v>
      </c>
      <c r="E39" s="154">
        <f t="shared" si="0"/>
        <v>0</v>
      </c>
      <c r="F39" s="196"/>
      <c r="G39" s="197"/>
      <c r="H39" s="221"/>
    </row>
    <row r="40" spans="2:8" x14ac:dyDescent="0.25">
      <c r="B40" s="22"/>
      <c r="D40" s="122">
        <f>SUM(D28:D39)</f>
        <v>0</v>
      </c>
      <c r="E40" s="127">
        <f t="shared" si="0"/>
        <v>0</v>
      </c>
      <c r="F40" s="137" t="s">
        <v>123</v>
      </c>
      <c r="G40" s="135"/>
      <c r="H40" s="7"/>
    </row>
    <row r="41" spans="2:8" ht="13.5" customHeight="1" thickBot="1" x14ac:dyDescent="0.3">
      <c r="B41" s="17"/>
      <c r="C41" s="23"/>
      <c r="D41" s="23"/>
      <c r="E41" s="23"/>
      <c r="F41" s="23"/>
      <c r="G41" s="20"/>
      <c r="H41" s="20"/>
    </row>
    <row r="42" spans="2:8" x14ac:dyDescent="0.25">
      <c r="B42" s="222" t="s">
        <v>74</v>
      </c>
      <c r="C42" s="223"/>
      <c r="D42" s="223"/>
      <c r="E42" s="223"/>
      <c r="F42" s="223"/>
      <c r="G42" s="224"/>
      <c r="H42" s="53"/>
    </row>
    <row r="43" spans="2:8" ht="15" customHeight="1" x14ac:dyDescent="0.25">
      <c r="B43" s="9"/>
      <c r="G43" s="7"/>
      <c r="H43" s="7"/>
    </row>
    <row r="44" spans="2:8" x14ac:dyDescent="0.25">
      <c r="B44" s="9"/>
      <c r="C44" s="25" t="s">
        <v>124</v>
      </c>
      <c r="D44" s="155">
        <f>SUM(D45:D48)</f>
        <v>0</v>
      </c>
      <c r="E44" s="127">
        <f>IFERROR(D44/D16,0)</f>
        <v>0</v>
      </c>
      <c r="F44" s="126"/>
      <c r="G44" s="7"/>
      <c r="H44" s="7" t="s">
        <v>125</v>
      </c>
    </row>
    <row r="45" spans="2:8" x14ac:dyDescent="0.25">
      <c r="B45" s="9"/>
      <c r="C45" s="26" t="s">
        <v>113</v>
      </c>
      <c r="D45" s="156">
        <f>(SUMIFS($D$28:$D$39,$B$28:$B$39,$C45)+D19)</f>
        <v>0</v>
      </c>
      <c r="E45" s="130">
        <f>IFERROR(D45/D$16,0)</f>
        <v>0</v>
      </c>
      <c r="F45" s="120"/>
      <c r="G45" s="7"/>
      <c r="H45" s="7"/>
    </row>
    <row r="46" spans="2:8" x14ac:dyDescent="0.25">
      <c r="B46" s="9"/>
      <c r="C46" s="27" t="s">
        <v>115</v>
      </c>
      <c r="D46" s="157">
        <f>SUMIFS($D$28:$D$39,$B$28:$B$39,$C46)+D20</f>
        <v>0</v>
      </c>
      <c r="E46" s="131">
        <f>IFERROR(D46/D$16,0)</f>
        <v>0</v>
      </c>
      <c r="F46" s="120"/>
      <c r="G46" s="7"/>
      <c r="H46" s="7"/>
    </row>
    <row r="47" spans="2:8" x14ac:dyDescent="0.25">
      <c r="B47" s="9"/>
      <c r="C47" s="27" t="s">
        <v>117</v>
      </c>
      <c r="D47" s="157">
        <f>SUMIFS($D$28:$D$39,$B$28:$B$39,$C47)+D21</f>
        <v>0</v>
      </c>
      <c r="E47" s="131">
        <f>IFERROR(D47/D$16,0)</f>
        <v>0</v>
      </c>
      <c r="F47" s="120"/>
      <c r="G47" s="7"/>
      <c r="H47" s="7"/>
    </row>
    <row r="48" spans="2:8" x14ac:dyDescent="0.25">
      <c r="B48" s="9"/>
      <c r="C48" s="28" t="s">
        <v>118</v>
      </c>
      <c r="D48" s="158">
        <f>SUMIFS($D$28:$D$39,$B$28:$B$39,$C48)+D22</f>
        <v>0</v>
      </c>
      <c r="E48" s="132">
        <f>IFERROR(D48/D$16,0)</f>
        <v>0</v>
      </c>
      <c r="F48" s="120"/>
      <c r="G48" s="7"/>
      <c r="H48" s="7"/>
    </row>
    <row r="49" spans="2:35" ht="13.5" customHeight="1" thickBot="1" x14ac:dyDescent="0.3">
      <c r="B49" s="17"/>
      <c r="C49" s="23"/>
      <c r="D49" s="23"/>
      <c r="E49" s="23"/>
      <c r="F49" s="23"/>
      <c r="G49" s="20"/>
      <c r="H49" s="20"/>
    </row>
    <row r="52" spans="2:35" ht="14.4" x14ac:dyDescent="0.3">
      <c r="T52"/>
      <c r="U52" s="1" t="s">
        <v>126</v>
      </c>
      <c r="V52" s="204">
        <f>$D$5</f>
        <v>0</v>
      </c>
      <c r="W52" s="205"/>
      <c r="X52" s="205"/>
      <c r="Y52" s="1" t="s">
        <v>127</v>
      </c>
      <c r="Z52" s="64">
        <f>$D$6</f>
        <v>0</v>
      </c>
    </row>
    <row r="53" spans="2:35" ht="15.75" customHeight="1" x14ac:dyDescent="0.3">
      <c r="T53"/>
      <c r="U53" s="1"/>
      <c r="V53" s="65"/>
      <c r="W53" s="65"/>
      <c r="X53" s="65"/>
      <c r="Y53" s="1"/>
      <c r="Z53" s="66"/>
    </row>
    <row r="54" spans="2:35" ht="16.5" customHeight="1" thickBot="1" x14ac:dyDescent="0.35">
      <c r="T54"/>
      <c r="U54" s="67"/>
      <c r="V54" s="67"/>
      <c r="W54"/>
      <c r="X54"/>
      <c r="Y54"/>
      <c r="Z54" s="68"/>
    </row>
    <row r="55" spans="2:35" ht="26.25" customHeight="1" thickBot="1" x14ac:dyDescent="0.3">
      <c r="T55" s="69" t="s">
        <v>107</v>
      </c>
      <c r="U55" s="70" t="s">
        <v>128</v>
      </c>
      <c r="V55" s="70" t="s">
        <v>129</v>
      </c>
      <c r="W55" s="71" t="s">
        <v>130</v>
      </c>
      <c r="X55" s="72" t="s">
        <v>131</v>
      </c>
      <c r="Y55" s="73" t="s">
        <v>132</v>
      </c>
      <c r="Z55" s="74" t="s">
        <v>133</v>
      </c>
      <c r="AB55" s="75" t="s">
        <v>134</v>
      </c>
      <c r="AC55" s="75" t="s">
        <v>135</v>
      </c>
      <c r="AD55" s="75" t="s">
        <v>107</v>
      </c>
      <c r="AE55" s="75" t="s">
        <v>136</v>
      </c>
      <c r="AF55" s="75" t="s">
        <v>137</v>
      </c>
      <c r="AG55" s="75" t="s">
        <v>138</v>
      </c>
      <c r="AH55" s="75" t="s">
        <v>139</v>
      </c>
      <c r="AI55" s="75" t="s">
        <v>140</v>
      </c>
    </row>
    <row r="56" spans="2:35" ht="14.4" x14ac:dyDescent="0.25">
      <c r="T56" s="76" t="str">
        <f ca="1">LEFT($AB56,3)&amp;"-"&amp;RIGHT($AC56,2)</f>
        <v>May-26</v>
      </c>
      <c r="U56" s="77">
        <f ca="1">$C19*$V56</f>
        <v>0</v>
      </c>
      <c r="V56" s="77">
        <f ca="1">NETWORKDAYS(AG56,AH56,(AF56))</f>
        <v>20</v>
      </c>
      <c r="W56" s="173">
        <f ca="1">U56/V56</f>
        <v>0</v>
      </c>
      <c r="X56" s="174">
        <f ca="1">SUM(W56:W$59)</f>
        <v>0</v>
      </c>
      <c r="Y56" s="179">
        <f>V68</f>
        <v>0</v>
      </c>
      <c r="Z56" s="175">
        <f ca="1">IFERROR(ROUND(Y56*(W56/X56),2),0)</f>
        <v>0</v>
      </c>
      <c r="AB56" s="80" t="s">
        <v>113</v>
      </c>
      <c r="AC56" s="81">
        <f ca="1">YEAR(AI56)</f>
        <v>2026</v>
      </c>
      <c r="AD56" s="82">
        <v>5</v>
      </c>
      <c r="AE56" s="83">
        <v>26</v>
      </c>
      <c r="AF56" s="84">
        <f ca="1">DATE(AC56,AD56,AE56)</f>
        <v>46168</v>
      </c>
      <c r="AG56" s="85">
        <f ca="1">DATE($AC56,5,1)</f>
        <v>46143</v>
      </c>
      <c r="AH56" s="86">
        <f ca="1">DATE($AC56,5,31)</f>
        <v>46173</v>
      </c>
      <c r="AI56" s="87">
        <f ca="1">TODAY()</f>
        <v>46112</v>
      </c>
    </row>
    <row r="57" spans="2:35" ht="15" thickBot="1" x14ac:dyDescent="0.3">
      <c r="T57" s="88" t="str">
        <f ca="1">LEFT($AB57,3)&amp;"-"&amp;RIGHT($AC57,2)</f>
        <v>Jun-26</v>
      </c>
      <c r="U57" s="89">
        <f ca="1">$C20*$V57</f>
        <v>0</v>
      </c>
      <c r="V57" s="89">
        <f ca="1">NETWORKDAYS(AG57,AH57,(AF57))</f>
        <v>21</v>
      </c>
      <c r="W57" s="173">
        <f ca="1">IF(V57="","",U57/V57)</f>
        <v>0</v>
      </c>
      <c r="X57" s="174">
        <f ca="1">SUM(W57:W$59)</f>
        <v>0</v>
      </c>
      <c r="Y57" s="176">
        <f ca="1">IF(V57="","",Y56-Z56)</f>
        <v>0</v>
      </c>
      <c r="Z57" s="175">
        <f ca="1">IFERROR(IF(Y57="","",ROUND(Y57*(W57/X57),2)),0)</f>
        <v>0</v>
      </c>
      <c r="AB57" s="90" t="s">
        <v>115</v>
      </c>
      <c r="AC57" s="91">
        <f ca="1">YEAR(AI57)</f>
        <v>2026</v>
      </c>
      <c r="AD57" s="92">
        <v>6</v>
      </c>
      <c r="AE57" s="93">
        <v>19</v>
      </c>
      <c r="AF57" s="94">
        <f ca="1">DATE(AC57,AD57,AE57)</f>
        <v>46192</v>
      </c>
      <c r="AG57" s="95">
        <f ca="1">DATE($AC57,6,1)</f>
        <v>46174</v>
      </c>
      <c r="AH57" s="94">
        <f ca="1">DATE($AC57,6,30)</f>
        <v>46203</v>
      </c>
      <c r="AI57" s="96">
        <f t="shared" ref="AI57:AI59" ca="1" si="1">TODAY()</f>
        <v>46112</v>
      </c>
    </row>
    <row r="58" spans="2:35" ht="15.75" customHeight="1" x14ac:dyDescent="0.25">
      <c r="T58" s="88" t="str">
        <f ca="1">LEFT($AB58,3)&amp;"-"&amp;RIGHT($AC58,2)</f>
        <v>Jul-26</v>
      </c>
      <c r="U58" s="89">
        <f ca="1">$C21*$V58</f>
        <v>0</v>
      </c>
      <c r="V58" s="89">
        <f ca="1">NETWORKDAYS(AG58,AH58,(AF58))</f>
        <v>23</v>
      </c>
      <c r="W58" s="173">
        <f t="shared" ref="W58:W65" ca="1" si="2">IF(V58="","",U58/V58)</f>
        <v>0</v>
      </c>
      <c r="X58" s="174">
        <f ca="1">SUM(W58:W$59)</f>
        <v>0</v>
      </c>
      <c r="Y58" s="176">
        <f t="shared" ref="Y58:Y65" ca="1" si="3">IF(V58="","",Y57-Z57)</f>
        <v>0</v>
      </c>
      <c r="Z58" s="175">
        <f ca="1">IFERROR(IF(Y58="","",ROUND(Y58*(W58/X58),2)),0)</f>
        <v>0</v>
      </c>
      <c r="AB58" s="90" t="s">
        <v>117</v>
      </c>
      <c r="AC58" s="82">
        <f ca="1">YEAR(AI58)</f>
        <v>2026</v>
      </c>
      <c r="AD58" s="92">
        <v>7</v>
      </c>
      <c r="AE58" s="97">
        <v>4</v>
      </c>
      <c r="AF58" s="98">
        <f ca="1">DATE(AC58,AD58,AE58)</f>
        <v>46207</v>
      </c>
      <c r="AG58" s="99">
        <f ca="1">DATE($AC58,7,1)</f>
        <v>46204</v>
      </c>
      <c r="AH58" s="98">
        <f ca="1">DATE($AC58,7,31)</f>
        <v>46234</v>
      </c>
      <c r="AI58" s="100">
        <f t="shared" ca="1" si="1"/>
        <v>46112</v>
      </c>
    </row>
    <row r="59" spans="2:35" ht="15" thickBot="1" x14ac:dyDescent="0.3">
      <c r="T59" s="88" t="str">
        <f ca="1">LEFT($AB59,3)&amp;"-"&amp;RIGHT($AC59,2)</f>
        <v>Aug-26</v>
      </c>
      <c r="U59" s="89">
        <f ca="1">$C22*$V59</f>
        <v>0</v>
      </c>
      <c r="V59" s="89">
        <f ca="1">NETWORKDAYS(AG59,AH59,(AF59))</f>
        <v>21</v>
      </c>
      <c r="W59" s="173">
        <f t="shared" ca="1" si="2"/>
        <v>0</v>
      </c>
      <c r="X59" s="174">
        <f ca="1">SUM(W59:W$59)</f>
        <v>0</v>
      </c>
      <c r="Y59" s="176">
        <f t="shared" ca="1" si="3"/>
        <v>0</v>
      </c>
      <c r="Z59" s="175">
        <f ca="1">IFERROR(IF(Y59="","",ROUND(Y59*(W59/X59),2)),0)</f>
        <v>0</v>
      </c>
      <c r="AB59" s="17" t="s">
        <v>118</v>
      </c>
      <c r="AC59" s="91">
        <f ca="1">YEAR(AI59)</f>
        <v>2026</v>
      </c>
      <c r="AD59" s="101">
        <v>8</v>
      </c>
      <c r="AE59" s="101"/>
      <c r="AF59" s="102"/>
      <c r="AG59" s="103">
        <f ca="1">DATE($AC59,8,1)</f>
        <v>46235</v>
      </c>
      <c r="AH59" s="104">
        <f ca="1">DATE($AC59,8,31)</f>
        <v>46265</v>
      </c>
      <c r="AI59" s="105">
        <f t="shared" ca="1" si="1"/>
        <v>46112</v>
      </c>
    </row>
    <row r="60" spans="2:35" ht="14.4" x14ac:dyDescent="0.25">
      <c r="T60" s="88"/>
      <c r="U60" s="89"/>
      <c r="V60" s="89"/>
      <c r="W60" s="78" t="str">
        <f t="shared" si="2"/>
        <v/>
      </c>
      <c r="X60" s="79" t="str">
        <f>IF(V60="","",SUM($D$16:G60))</f>
        <v/>
      </c>
      <c r="Y60" s="176" t="str">
        <f t="shared" si="3"/>
        <v/>
      </c>
      <c r="Z60" s="175" t="str">
        <f t="shared" ref="Z60:Z65" si="4">IF(Y60="","",ROUND(Y60*(W60/X60),2))</f>
        <v/>
      </c>
    </row>
    <row r="61" spans="2:35" ht="14.4" x14ac:dyDescent="0.25">
      <c r="T61" s="88"/>
      <c r="U61" s="89"/>
      <c r="V61" s="89"/>
      <c r="W61" s="78" t="str">
        <f t="shared" si="2"/>
        <v/>
      </c>
      <c r="X61" s="79" t="str">
        <f>IF(V61="","",SUM($D$16:G61))</f>
        <v/>
      </c>
      <c r="Y61" s="176" t="str">
        <f t="shared" si="3"/>
        <v/>
      </c>
      <c r="Z61" s="175" t="str">
        <f t="shared" si="4"/>
        <v/>
      </c>
    </row>
    <row r="62" spans="2:35" ht="14.4" x14ac:dyDescent="0.25">
      <c r="T62" s="88"/>
      <c r="U62" s="89"/>
      <c r="V62" s="89"/>
      <c r="W62" s="78" t="str">
        <f t="shared" si="2"/>
        <v/>
      </c>
      <c r="X62" s="79" t="str">
        <f>IF(V62="","",SUM($D$16:G62))</f>
        <v/>
      </c>
      <c r="Y62" s="176" t="str">
        <f t="shared" si="3"/>
        <v/>
      </c>
      <c r="Z62" s="175" t="str">
        <f t="shared" si="4"/>
        <v/>
      </c>
    </row>
    <row r="63" spans="2:35" ht="14.4" x14ac:dyDescent="0.25">
      <c r="T63" s="88"/>
      <c r="U63" s="89"/>
      <c r="V63" s="89"/>
      <c r="W63" s="78" t="str">
        <f t="shared" si="2"/>
        <v/>
      </c>
      <c r="X63" s="79" t="str">
        <f>IF(V63="","",SUM($D$16:G63))</f>
        <v/>
      </c>
      <c r="Y63" s="176" t="str">
        <f t="shared" si="3"/>
        <v/>
      </c>
      <c r="Z63" s="175" t="str">
        <f t="shared" si="4"/>
        <v/>
      </c>
    </row>
    <row r="64" spans="2:35" ht="15.75" customHeight="1" x14ac:dyDescent="0.25">
      <c r="T64" s="88"/>
      <c r="U64" s="89"/>
      <c r="V64" s="89"/>
      <c r="W64" s="78" t="str">
        <f t="shared" si="2"/>
        <v/>
      </c>
      <c r="X64" s="79" t="str">
        <f>IF(V64="","",SUM($D$16:G64))</f>
        <v/>
      </c>
      <c r="Y64" s="176" t="str">
        <f t="shared" si="3"/>
        <v/>
      </c>
      <c r="Z64" s="175" t="str">
        <f t="shared" si="4"/>
        <v/>
      </c>
    </row>
    <row r="65" spans="18:44" ht="15.75" customHeight="1" x14ac:dyDescent="0.25">
      <c r="T65" s="106"/>
      <c r="U65" s="107"/>
      <c r="V65" s="107"/>
      <c r="W65" s="108" t="str">
        <f t="shared" si="2"/>
        <v/>
      </c>
      <c r="X65" s="108" t="str">
        <f>IF(V65="","",SUM($D$16:G65))</f>
        <v/>
      </c>
      <c r="Y65" s="177" t="str">
        <f t="shared" si="3"/>
        <v/>
      </c>
      <c r="Z65" s="178" t="str">
        <f t="shared" si="4"/>
        <v/>
      </c>
    </row>
    <row r="66" spans="18:44" ht="15.75" customHeight="1" x14ac:dyDescent="0.3">
      <c r="T66"/>
      <c r="U66" s="67"/>
      <c r="V66" s="67"/>
      <c r="W66"/>
      <c r="X66"/>
      <c r="Y66"/>
      <c r="Z66" s="68"/>
    </row>
    <row r="67" spans="18:44" ht="15" thickBot="1" x14ac:dyDescent="0.35">
      <c r="T67"/>
      <c r="U67" s="67"/>
      <c r="V67" s="67"/>
      <c r="W67"/>
      <c r="X67"/>
      <c r="Y67" s="109" t="s">
        <v>141</v>
      </c>
      <c r="Z67" s="110">
        <f ca="1">ROUND(SUM(Z56:Z66),2)</f>
        <v>0</v>
      </c>
    </row>
    <row r="68" spans="18:44" ht="16.5" customHeight="1" thickTop="1" x14ac:dyDescent="0.3">
      <c r="T68"/>
      <c r="U68" s="109" t="s">
        <v>142</v>
      </c>
      <c r="V68" s="217">
        <f>$D$23</f>
        <v>0</v>
      </c>
      <c r="W68" s="218"/>
      <c r="X68"/>
      <c r="Y68"/>
      <c r="Z68" s="68"/>
    </row>
    <row r="69" spans="18:44" ht="15.75" customHeight="1" x14ac:dyDescent="0.3">
      <c r="R69" s="63"/>
      <c r="T69"/>
      <c r="U69" s="109" t="s">
        <v>143</v>
      </c>
      <c r="V69" s="206">
        <f ca="1">DATE($AC$56,$AD$56,7*3)-WEEKDAY(DATE($AC$56,$AD$56,8-2))</f>
        <v>46159</v>
      </c>
      <c r="W69" s="206"/>
      <c r="X69"/>
      <c r="Y69"/>
      <c r="Z69" s="68"/>
      <c r="AB69" s="111" t="s">
        <v>173</v>
      </c>
    </row>
    <row r="70" spans="18:44" ht="14.4" x14ac:dyDescent="0.3">
      <c r="R70" s="63"/>
      <c r="T70"/>
      <c r="U70" s="109" t="s">
        <v>144</v>
      </c>
      <c r="V70" s="207">
        <f ca="1">DATE($AC$59,$AD$59,7*3)-WEEKDAY(DATE($AC$59,$AD$59,8-2))</f>
        <v>46250</v>
      </c>
      <c r="W70" s="207"/>
      <c r="X70"/>
      <c r="Y70"/>
      <c r="Z70" s="68"/>
      <c r="AB70" s="2" t="s">
        <v>174</v>
      </c>
    </row>
    <row r="71" spans="18:44" ht="14.4" x14ac:dyDescent="0.3">
      <c r="T71"/>
      <c r="U71" s="67"/>
      <c r="V71" s="67"/>
      <c r="W71"/>
      <c r="X71"/>
      <c r="Y71"/>
      <c r="Z71" s="68"/>
    </row>
    <row r="72" spans="18:44" ht="14.4" x14ac:dyDescent="0.3">
      <c r="T72"/>
      <c r="U72" s="67"/>
      <c r="V72" s="67"/>
      <c r="W72"/>
      <c r="X72"/>
      <c r="Y72"/>
      <c r="Z72" s="68"/>
    </row>
    <row r="73" spans="18:44" ht="14.4" x14ac:dyDescent="0.3">
      <c r="T73"/>
      <c r="U73" s="67"/>
      <c r="V73" s="67"/>
      <c r="W73"/>
      <c r="X73"/>
      <c r="Y73"/>
      <c r="Z73" s="68"/>
    </row>
    <row r="74" spans="18:44" ht="14.4" x14ac:dyDescent="0.3">
      <c r="T74" s="248" t="s">
        <v>161</v>
      </c>
      <c r="U74" s="248"/>
      <c r="V74" s="249"/>
      <c r="W74" s="249"/>
      <c r="X74" s="249"/>
      <c r="Y74"/>
      <c r="Z74" s="68"/>
    </row>
    <row r="75" spans="18:44" ht="14.4" x14ac:dyDescent="0.3">
      <c r="T75"/>
      <c r="U75" s="67"/>
      <c r="V75" s="67"/>
      <c r="W75"/>
      <c r="X75"/>
      <c r="Y75"/>
      <c r="Z75" s="68"/>
    </row>
    <row r="76" spans="18:44" ht="14.4" x14ac:dyDescent="0.3">
      <c r="T76"/>
      <c r="U76" s="112" t="s">
        <v>162</v>
      </c>
      <c r="V76" s="249"/>
      <c r="W76" s="249"/>
      <c r="X76"/>
      <c r="Y76"/>
      <c r="Z76" s="68"/>
    </row>
    <row r="80" spans="18:44" ht="50.25" customHeight="1" x14ac:dyDescent="0.25">
      <c r="AL80" s="200"/>
      <c r="AM80" s="200"/>
      <c r="AN80" s="200"/>
      <c r="AO80" s="200"/>
      <c r="AP80" s="200"/>
      <c r="AQ80" s="200"/>
      <c r="AR80" s="200"/>
    </row>
    <row r="81" spans="38:44" ht="66.75" customHeight="1" x14ac:dyDescent="0.25">
      <c r="AL81" s="200" t="s">
        <v>145</v>
      </c>
      <c r="AM81" s="200"/>
      <c r="AN81" s="200"/>
      <c r="AO81" s="200"/>
      <c r="AP81" s="200"/>
      <c r="AQ81" s="200"/>
      <c r="AR81" s="200"/>
    </row>
    <row r="82" spans="38:44" ht="24" customHeight="1" x14ac:dyDescent="0.3">
      <c r="AL82" s="201">
        <f>D5</f>
        <v>0</v>
      </c>
      <c r="AM82" s="202"/>
      <c r="AN82" s="202"/>
      <c r="AO82" s="203" t="s">
        <v>146</v>
      </c>
      <c r="AP82" s="203"/>
      <c r="AQ82" s="203"/>
      <c r="AR82" s="203"/>
    </row>
    <row r="83" spans="38:44" ht="18" customHeight="1" x14ac:dyDescent="0.3">
      <c r="AL83" s="202" t="s">
        <v>147</v>
      </c>
      <c r="AM83" s="202"/>
      <c r="AN83" s="202"/>
      <c r="AO83" s="203"/>
      <c r="AP83" s="203"/>
      <c r="AQ83" s="203"/>
      <c r="AR83" s="203"/>
    </row>
    <row r="84" spans="38:44" ht="18" customHeight="1" x14ac:dyDescent="0.3">
      <c r="AL84" s="195"/>
      <c r="AM84" s="195"/>
      <c r="AN84" s="113"/>
      <c r="AO84" s="203" t="s">
        <v>148</v>
      </c>
      <c r="AP84" s="203"/>
      <c r="AQ84" s="203"/>
      <c r="AR84" s="203"/>
    </row>
    <row r="85" spans="38:44" ht="18" customHeight="1" x14ac:dyDescent="0.3">
      <c r="AL85" s="202" t="s">
        <v>149</v>
      </c>
      <c r="AM85" s="202"/>
      <c r="AN85" s="202"/>
      <c r="AO85" s="203"/>
      <c r="AP85" s="203"/>
      <c r="AQ85" s="203"/>
      <c r="AR85" s="203"/>
    </row>
    <row r="86" spans="38:44" ht="96" customHeight="1" x14ac:dyDescent="0.25">
      <c r="AL86" s="209" t="s">
        <v>150</v>
      </c>
      <c r="AM86" s="209"/>
      <c r="AN86" s="209"/>
      <c r="AO86" s="209"/>
      <c r="AP86" s="209"/>
      <c r="AQ86" s="209"/>
      <c r="AR86" s="209"/>
    </row>
    <row r="87" spans="38:44" ht="31.2" x14ac:dyDescent="0.25">
      <c r="AL87" s="210" t="s">
        <v>151</v>
      </c>
      <c r="AM87" s="211"/>
      <c r="AN87" s="163" t="s">
        <v>152</v>
      </c>
      <c r="AO87" s="163" t="s">
        <v>107</v>
      </c>
      <c r="AP87" s="163" t="s">
        <v>153</v>
      </c>
      <c r="AQ87" s="163" t="s">
        <v>154</v>
      </c>
      <c r="AR87" s="163" t="s">
        <v>155</v>
      </c>
    </row>
    <row r="88" spans="38:44" ht="15.6" x14ac:dyDescent="0.3">
      <c r="AL88" s="212">
        <f>G19</f>
        <v>0</v>
      </c>
      <c r="AM88" s="213"/>
      <c r="AN88" s="116">
        <f>D19</f>
        <v>0</v>
      </c>
      <c r="AO88" s="114" t="s">
        <v>113</v>
      </c>
      <c r="AP88" s="162">
        <f>F19</f>
        <v>0</v>
      </c>
      <c r="AQ88" s="115">
        <f>E19</f>
        <v>0</v>
      </c>
      <c r="AR88" s="115">
        <f ca="1">W56</f>
        <v>0</v>
      </c>
    </row>
    <row r="89" spans="38:44" ht="15.6" x14ac:dyDescent="0.3">
      <c r="AL89" s="212">
        <f t="shared" ref="AL89:AL91" si="5">G20</f>
        <v>0</v>
      </c>
      <c r="AM89" s="213"/>
      <c r="AN89" s="116">
        <f t="shared" ref="AN89:AN91" si="6">D20</f>
        <v>0</v>
      </c>
      <c r="AO89" s="114" t="s">
        <v>115</v>
      </c>
      <c r="AP89" s="162">
        <f>F20</f>
        <v>0</v>
      </c>
      <c r="AQ89" s="115">
        <f>E20</f>
        <v>0</v>
      </c>
      <c r="AR89" s="115">
        <f t="shared" ref="AR89:AR91" ca="1" si="7">W57</f>
        <v>0</v>
      </c>
    </row>
    <row r="90" spans="38:44" ht="15.6" x14ac:dyDescent="0.3">
      <c r="AL90" s="212">
        <f t="shared" si="5"/>
        <v>0</v>
      </c>
      <c r="AM90" s="213"/>
      <c r="AN90" s="116">
        <f t="shared" si="6"/>
        <v>0</v>
      </c>
      <c r="AO90" s="114" t="s">
        <v>117</v>
      </c>
      <c r="AP90" s="162">
        <f>F21</f>
        <v>0</v>
      </c>
      <c r="AQ90" s="115">
        <f>E21</f>
        <v>0</v>
      </c>
      <c r="AR90" s="115">
        <f t="shared" ca="1" si="7"/>
        <v>0</v>
      </c>
    </row>
    <row r="91" spans="38:44" ht="15.6" x14ac:dyDescent="0.3">
      <c r="AL91" s="212">
        <f t="shared" si="5"/>
        <v>0</v>
      </c>
      <c r="AM91" s="213"/>
      <c r="AN91" s="116">
        <f t="shared" si="6"/>
        <v>0</v>
      </c>
      <c r="AO91" s="114" t="s">
        <v>118</v>
      </c>
      <c r="AP91" s="162">
        <f>F22</f>
        <v>0</v>
      </c>
      <c r="AQ91" s="115">
        <f>E22</f>
        <v>0</v>
      </c>
      <c r="AR91" s="115">
        <f t="shared" ca="1" si="7"/>
        <v>0</v>
      </c>
    </row>
    <row r="92" spans="38:44" ht="57" customHeight="1" x14ac:dyDescent="0.25">
      <c r="AL92" s="215" t="s">
        <v>156</v>
      </c>
      <c r="AM92" s="215"/>
      <c r="AN92" s="215"/>
      <c r="AO92" s="215"/>
      <c r="AP92" s="215"/>
      <c r="AQ92" s="215"/>
      <c r="AR92" s="215"/>
    </row>
    <row r="93" spans="38:44" ht="61.35" customHeight="1" x14ac:dyDescent="0.25">
      <c r="AL93" s="216" t="s">
        <v>157</v>
      </c>
      <c r="AM93" s="216"/>
      <c r="AN93" s="216"/>
      <c r="AO93" s="216"/>
      <c r="AP93" s="216"/>
      <c r="AQ93" s="216"/>
      <c r="AR93" s="216"/>
    </row>
    <row r="94" spans="38:44" ht="48.9" customHeight="1" x14ac:dyDescent="0.25">
      <c r="AL94" s="214" t="s">
        <v>158</v>
      </c>
      <c r="AM94" s="214"/>
      <c r="AN94" s="214"/>
      <c r="AO94" s="214"/>
      <c r="AP94" s="214"/>
      <c r="AQ94" s="214"/>
      <c r="AR94" s="214"/>
    </row>
    <row r="95" spans="38:44" ht="48.9" customHeight="1" x14ac:dyDescent="0.25">
      <c r="AL95" s="208" t="s">
        <v>163</v>
      </c>
      <c r="AM95" s="208"/>
      <c r="AN95" s="208"/>
      <c r="AO95" s="208"/>
      <c r="AP95" s="208"/>
      <c r="AQ95" s="208"/>
      <c r="AR95" s="208"/>
    </row>
    <row r="96" spans="38:44" ht="48.9" customHeight="1" x14ac:dyDescent="0.25">
      <c r="AL96" s="214" t="s">
        <v>160</v>
      </c>
      <c r="AM96" s="214"/>
      <c r="AN96" s="214"/>
      <c r="AO96" s="214"/>
      <c r="AP96" s="214"/>
      <c r="AQ96" s="214"/>
      <c r="AR96" s="214"/>
    </row>
    <row r="97" spans="38:44" ht="15.75" customHeight="1" x14ac:dyDescent="0.25">
      <c r="AL97" s="214"/>
      <c r="AM97" s="214"/>
      <c r="AN97" s="214"/>
      <c r="AO97" s="214"/>
      <c r="AP97" s="214"/>
      <c r="AQ97" s="214"/>
      <c r="AR97" s="214"/>
    </row>
  </sheetData>
  <sheetProtection algorithmName="SHA-512" hashValue="q7JUd1HhYuMTEp5te+ViLh5if7KQsaSmGYCD5NRFj1lg/FDBVCMynP2a7vu9XoagWOvEeuC5/zhiAv9LtYHMeQ==" saltValue="BbAr2jZBT1TTtmQOmMlcMg==" spinCount="100000" sheet="1" objects="1" scenarios="1"/>
  <mergeCells count="50">
    <mergeCell ref="D7:E7"/>
    <mergeCell ref="D8:E8"/>
    <mergeCell ref="B3:G3"/>
    <mergeCell ref="F4:G4"/>
    <mergeCell ref="D5:E5"/>
    <mergeCell ref="D6:E6"/>
    <mergeCell ref="F5:G16"/>
    <mergeCell ref="V69:W69"/>
    <mergeCell ref="V70:W70"/>
    <mergeCell ref="T74:U74"/>
    <mergeCell ref="V74:X74"/>
    <mergeCell ref="V76:W76"/>
    <mergeCell ref="B25:G25"/>
    <mergeCell ref="F27:G27"/>
    <mergeCell ref="F38:G38"/>
    <mergeCell ref="F39:G39"/>
    <mergeCell ref="B42:G42"/>
    <mergeCell ref="V52:X52"/>
    <mergeCell ref="V68:W68"/>
    <mergeCell ref="H27:H39"/>
    <mergeCell ref="F28:G28"/>
    <mergeCell ref="F29:G29"/>
    <mergeCell ref="F30:G30"/>
    <mergeCell ref="F31:G31"/>
    <mergeCell ref="F32:G32"/>
    <mergeCell ref="F33:G33"/>
    <mergeCell ref="F34:G34"/>
    <mergeCell ref="F35:G35"/>
    <mergeCell ref="F36:G36"/>
    <mergeCell ref="F37:G37"/>
    <mergeCell ref="AL80:AR80"/>
    <mergeCell ref="AL81:AR81"/>
    <mergeCell ref="AL82:AN82"/>
    <mergeCell ref="AO82:AR83"/>
    <mergeCell ref="AL83:AN83"/>
    <mergeCell ref="AL84:AM84"/>
    <mergeCell ref="AL85:AN85"/>
    <mergeCell ref="AL86:AR86"/>
    <mergeCell ref="AL87:AM87"/>
    <mergeCell ref="AL88:AM88"/>
    <mergeCell ref="AO84:AR85"/>
    <mergeCell ref="AL94:AR94"/>
    <mergeCell ref="AL95:AR95"/>
    <mergeCell ref="AL96:AR96"/>
    <mergeCell ref="AL97:AR97"/>
    <mergeCell ref="AL89:AM89"/>
    <mergeCell ref="AL90:AM90"/>
    <mergeCell ref="AL91:AM91"/>
    <mergeCell ref="AL92:AR92"/>
    <mergeCell ref="AL93:AR93"/>
  </mergeCells>
  <conditionalFormatting sqref="D44">
    <cfRule type="cellIs" dxfId="6" priority="5" operator="greaterThan">
      <formula>$D$16</formula>
    </cfRule>
  </conditionalFormatting>
  <conditionalFormatting sqref="D45 D48">
    <cfRule type="cellIs" dxfId="5" priority="6" operator="greaterThan">
      <formula>(D$15+0.01)/2</formula>
    </cfRule>
  </conditionalFormatting>
  <conditionalFormatting sqref="D46:D47">
    <cfRule type="cellIs" dxfId="4" priority="7" operator="greaterThan">
      <formula>ROUND(D$15,2)</formula>
    </cfRule>
  </conditionalFormatting>
  <conditionalFormatting sqref="E44:F44">
    <cfRule type="cellIs" dxfId="3" priority="2" operator="greaterThan">
      <formula>1</formula>
    </cfRule>
  </conditionalFormatting>
  <conditionalFormatting sqref="E45:F45 E48:F48">
    <cfRule type="cellIs" dxfId="2" priority="4" operator="greaterThan">
      <formula>(3/9)/2</formula>
    </cfRule>
  </conditionalFormatting>
  <conditionalFormatting sqref="E46:F47">
    <cfRule type="cellIs" dxfId="1" priority="3" operator="greaterThanOrEqual">
      <formula>0.3333335</formula>
    </cfRule>
  </conditionalFormatting>
  <conditionalFormatting sqref="AL82 AL88:AR91">
    <cfRule type="cellIs" dxfId="0" priority="1" operator="equal">
      <formula>0</formula>
    </cfRule>
  </conditionalFormatting>
  <dataValidations count="6">
    <dataValidation type="list" allowBlank="1" showInputMessage="1" showErrorMessage="1" sqref="B28:B39" xr:uid="{34CF3A74-4747-4623-96F1-A36D1CB98217}">
      <formula1>Months</formula1>
    </dataValidation>
    <dataValidation type="list" allowBlank="1" showInputMessage="1" showErrorMessage="1" sqref="C28:C39" xr:uid="{FCAF610A-7314-46F9-9594-A7A27CD13D56}">
      <formula1>FundingType</formula1>
    </dataValidation>
    <dataValidation type="decimal" allowBlank="1" showInputMessage="1" showErrorMessage="1" sqref="C19:C22" xr:uid="{0BCC08C4-9540-4EA9-8FCA-0A77986C6665}">
      <formula1>0</formula1>
      <formula2>1</formula2>
    </dataValidation>
    <dataValidation type="list" allowBlank="1" showInputMessage="1" showErrorMessage="1" sqref="D13" xr:uid="{2B3D9FC6-7A5D-4F01-8239-AD7D0BB9CA57}">
      <formula1>Contracts</formula1>
    </dataValidation>
    <dataValidation type="decimal" allowBlank="1" showInputMessage="1" showErrorMessage="1" sqref="E22 E19" xr:uid="{7586DF0A-6762-4868-9A9E-AF14345FA25D}">
      <formula1>0</formula1>
      <formula2>0.1667</formula2>
    </dataValidation>
    <dataValidation type="decimal" allowBlank="1" showInputMessage="1" showErrorMessage="1" sqref="E20:E21" xr:uid="{7A7DB3E1-115F-4D50-A486-033405F2783E}">
      <formula1>0</formula1>
      <formula2>0.3333</formula2>
    </dataValidation>
  </dataValidations>
  <pageMargins left="0.7" right="0.7" top="0.75" bottom="0.75" header="0.3" footer="0.3"/>
  <pageSetup orientation="portrait" horizontalDpi="1200" verticalDpi="120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02954-FFF6-4917-9476-2CE665B8B3C4}">
  <dimension ref="A2:A27"/>
  <sheetViews>
    <sheetView workbookViewId="0"/>
  </sheetViews>
  <sheetFormatPr defaultRowHeight="14.4" x14ac:dyDescent="0.3"/>
  <cols>
    <col min="1" max="1" width="16.88671875" bestFit="1" customWidth="1"/>
  </cols>
  <sheetData>
    <row r="2" spans="1:1" x14ac:dyDescent="0.3">
      <c r="A2" t="s">
        <v>164</v>
      </c>
    </row>
    <row r="3" spans="1:1" x14ac:dyDescent="0.3">
      <c r="A3">
        <v>9</v>
      </c>
    </row>
    <row r="4" spans="1:1" x14ac:dyDescent="0.3">
      <c r="A4">
        <v>12</v>
      </c>
    </row>
    <row r="6" spans="1:1" x14ac:dyDescent="0.3">
      <c r="A6" t="s">
        <v>120</v>
      </c>
    </row>
    <row r="7" spans="1:1" x14ac:dyDescent="0.3">
      <c r="A7" s="1"/>
    </row>
    <row r="8" spans="1:1" x14ac:dyDescent="0.3">
      <c r="A8" s="1" t="s">
        <v>165</v>
      </c>
    </row>
    <row r="9" spans="1:1" x14ac:dyDescent="0.3">
      <c r="A9" s="1" t="s">
        <v>166</v>
      </c>
    </row>
    <row r="10" spans="1:1" x14ac:dyDescent="0.3">
      <c r="A10" s="1" t="s">
        <v>167</v>
      </c>
    </row>
    <row r="11" spans="1:1" x14ac:dyDescent="0.3">
      <c r="A11" s="1" t="s">
        <v>168</v>
      </c>
    </row>
    <row r="12" spans="1:1" x14ac:dyDescent="0.3">
      <c r="A12" s="1" t="s">
        <v>169</v>
      </c>
    </row>
    <row r="13" spans="1:1" x14ac:dyDescent="0.3">
      <c r="A13" s="1" t="s">
        <v>122</v>
      </c>
    </row>
    <row r="18" spans="1:1" x14ac:dyDescent="0.3">
      <c r="A18" t="s">
        <v>170</v>
      </c>
    </row>
    <row r="19" spans="1:1" x14ac:dyDescent="0.3">
      <c r="A19" t="s">
        <v>171</v>
      </c>
    </row>
    <row r="22" spans="1:1" x14ac:dyDescent="0.3">
      <c r="A22" t="s">
        <v>172</v>
      </c>
    </row>
    <row r="23" spans="1:1" x14ac:dyDescent="0.3">
      <c r="A23" s="1"/>
    </row>
    <row r="24" spans="1:1" x14ac:dyDescent="0.3">
      <c r="A24" s="1" t="s">
        <v>113</v>
      </c>
    </row>
    <row r="25" spans="1:1" x14ac:dyDescent="0.3">
      <c r="A25" s="1" t="s">
        <v>115</v>
      </c>
    </row>
    <row r="26" spans="1:1" x14ac:dyDescent="0.3">
      <c r="A26" s="1" t="s">
        <v>117</v>
      </c>
    </row>
    <row r="27" spans="1:1" x14ac:dyDescent="0.3">
      <c r="A27" s="1" t="s">
        <v>118</v>
      </c>
    </row>
  </sheetData>
  <sheetProtection selectLockedCells="1" selectUnlockedCell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4b3aafc-9fd8-4b98-ba2a-d10fd224ebfd">
      <Terms xmlns="http://schemas.microsoft.com/office/infopath/2007/PartnerControls"/>
    </lcf76f155ced4ddcb4097134ff3c332f>
    <TaxCatchAll xmlns="4b28bca5-a20c-4fa0-8b99-41afe8444df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F771362F9CF734B9E6C27DF6CB956A1" ma:contentTypeVersion="14" ma:contentTypeDescription="Create a new document." ma:contentTypeScope="" ma:versionID="09f415890fe0e5f23eed7f0a8aa047a7">
  <xsd:schema xmlns:xsd="http://www.w3.org/2001/XMLSchema" xmlns:xs="http://www.w3.org/2001/XMLSchema" xmlns:p="http://schemas.microsoft.com/office/2006/metadata/properties" xmlns:ns2="44b3aafc-9fd8-4b98-ba2a-d10fd224ebfd" xmlns:ns3="4b28bca5-a20c-4fa0-8b99-41afe8444dfb" targetNamespace="http://schemas.microsoft.com/office/2006/metadata/properties" ma:root="true" ma:fieldsID="28fe3779ecba7c8a18817fa4e3608db7" ns2:_="" ns3:_="">
    <xsd:import namespace="44b3aafc-9fd8-4b98-ba2a-d10fd224ebfd"/>
    <xsd:import namespace="4b28bca5-a20c-4fa0-8b99-41afe8444d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b3aafc-9fd8-4b98-ba2a-d10fd224eb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7373dcc-d629-4f14-9a28-796bffe9265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28bca5-a20c-4fa0-8b99-41afe8444dfb"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41a625f-f9e5-400d-8c3c-60bbe0d3dd1e}" ma:internalName="TaxCatchAll" ma:showField="CatchAllData" ma:web="4b28bca5-a20c-4fa0-8b99-41afe8444df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BFD722-886E-4C7B-82E8-F9EE91CE1C5B}">
  <ds:schemaRefs>
    <ds:schemaRef ds:uri="http://schemas.microsoft.com/office/2006/metadata/properties"/>
    <ds:schemaRef ds:uri="http://schemas.microsoft.com/office/infopath/2007/PartnerControls"/>
    <ds:schemaRef ds:uri="44b3aafc-9fd8-4b98-ba2a-d10fd224ebfd"/>
    <ds:schemaRef ds:uri="4b28bca5-a20c-4fa0-8b99-41afe8444dfb"/>
  </ds:schemaRefs>
</ds:datastoreItem>
</file>

<file path=customXml/itemProps2.xml><?xml version="1.0" encoding="utf-8"?>
<ds:datastoreItem xmlns:ds="http://schemas.openxmlformats.org/officeDocument/2006/customXml" ds:itemID="{CA2611F2-FFE9-4D3A-B49C-F007ABF10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b3aafc-9fd8-4b98-ba2a-d10fd224ebfd"/>
    <ds:schemaRef ds:uri="4b28bca5-a20c-4fa0-8b99-41afe8444d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B44769F-47B6-4E53-AB11-4C3BEDC081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Instructions</vt:lpstr>
      <vt:lpstr>Summer Calc - Time</vt:lpstr>
      <vt:lpstr>Summer Calc - Amount</vt:lpstr>
      <vt:lpstr>Summer Calc - Effort %</vt:lpstr>
      <vt:lpstr>Source</vt:lpstr>
      <vt:lpstr>Contracts</vt:lpstr>
      <vt:lpstr>FundingType</vt:lpstr>
      <vt:lpstr>Months</vt:lpstr>
      <vt:lpstr>Instructions!Print_Area</vt:lpstr>
      <vt:lpstr>'Summer Calc - Amount'!Print_Area</vt:lpstr>
      <vt:lpstr>'Summer Calc - Effort %'!Print_Area</vt:lpstr>
      <vt:lpstr>'Summer Calc - Time'!Print_Area</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Jacqueline Kaplan</dc:creator>
  <cp:keywords/>
  <dc:description/>
  <cp:lastModifiedBy>Melinda Hamilton</cp:lastModifiedBy>
  <cp:revision/>
  <cp:lastPrinted>2025-07-01T17:14:51Z</cp:lastPrinted>
  <dcterms:created xsi:type="dcterms:W3CDTF">2021-04-16T22:21:06Z</dcterms:created>
  <dcterms:modified xsi:type="dcterms:W3CDTF">2026-03-31T19:24:34Z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0x0101001F771362F9CF734B9E6C27DF6CB956A1</vt:lpwstr>
  </property>
  <property fmtid="{D5CDD505-2E9C-101B-9397-08002B2CF9AE}" pid="3" name="MediaServiceImageTags">
    <vt:lpwstr/>
  </property>
</Properties>
</file>